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445" activeTab="0"/>
  </bookViews>
  <sheets>
    <sheet name="inwestycje  " sheetId="1" r:id="rId1"/>
    <sheet name="przychody" sheetId="2" r:id="rId2"/>
    <sheet name="dotacje z budżetu" sheetId="3" r:id="rId3"/>
    <sheet name="fundusz sołecki" sheetId="4" r:id="rId4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<sst xmlns="http://schemas.openxmlformats.org/spreadsheetml/2006/main" count="353" uniqueCount="281">
  <si>
    <t>WYKAZ GMINNYCH WYDATKÓW MAJĄTKOWYCH NA 2019 r.</t>
  </si>
  <si>
    <t>Lp.</t>
  </si>
  <si>
    <t>Nazwa</t>
  </si>
  <si>
    <t>Wysokość wydatków w 2019r.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</si>
  <si>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</si>
  <si>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</si>
  <si>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</si>
  <si>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</si>
  <si>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</si>
  <si>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1.</t>
  </si>
  <si>
    <r>
      <t xml:space="preserve">"Piotrowo Drugie - plac dla juniora i seniora" - zagospodarowanie centrum wsi Piotrowo Drugie w ramach konkursu "Pięknieje Wielkopolska Wieś"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4.000 zł Fundusz Sołecki wioski/</t>
    </r>
  </si>
  <si>
    <t>2019</t>
  </si>
  <si>
    <t>w tym:</t>
  </si>
  <si>
    <t>dotacja z Województwa Wlkp</t>
  </si>
  <si>
    <t>2.</t>
  </si>
  <si>
    <r>
      <t xml:space="preserve">"Pięknieją Gorzyce integrując okolice" - zagospodarowanie centrum wsi Gorzyce w ramach konkursu "Pięknieje Wielkopolska Wieś"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10.000 zł Fundusz Sołecki wioski/</t>
    </r>
  </si>
  <si>
    <t>3.</t>
  </si>
  <si>
    <r>
      <t xml:space="preserve">Budowa drogi dojazdowej do gruntów rolnych w Nowym Tarnowie /01042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6050, w tym 8.352,82 z funduszu sołeckiego wioski/</t>
    </r>
  </si>
  <si>
    <t>pomoc finansowa z Samorzadu Województwa Wlkp</t>
  </si>
  <si>
    <t>4.</t>
  </si>
  <si>
    <r>
      <t xml:space="preserve">Przebudowa ulicy Wspólnej w Czempiniu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</si>
  <si>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2018</t>
  </si>
  <si>
    <t>5.</t>
  </si>
  <si>
    <t>Przebudowa drogi w Borowie w stronę Pałacu - etap I /60016 § 6050/</t>
  </si>
  <si>
    <t>6.</t>
  </si>
  <si>
    <t xml:space="preserve">Budowa chodnika w Starym Tarnowie  - przedłużenie ul.Polnej /60016 § 6050/  FS 12.333,64 </t>
  </si>
  <si>
    <t>7.</t>
  </si>
  <si>
    <t>8.</t>
  </si>
  <si>
    <r>
      <t xml:space="preserve">Projekt budowy kanalizacji deszczowej od. ul. Kwiatowej w Piotrkowicach przez ul. Zachodnią do ul. Kościańskie Przedmieście w Czempiniu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</si>
  <si>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9.</t>
  </si>
  <si>
    <t>Projekt budowy ulicy Kwiatowej w Czempiniu i Piotrkowicach oraz przebudowy ulicy Wiatrakowej i jej skrzyżowania z ulicą Stęszewską w Czempiniu. /60016 § 6050/</t>
  </si>
  <si>
    <t>10.</t>
  </si>
  <si>
    <t>Budowa łącznika pomiędzy ulicą Przedszkolną a ulicą Jeździecką w Czempiniu na osiedlu Nr 6. /60016 § 6050/</t>
  </si>
  <si>
    <t>11.</t>
  </si>
  <si>
    <t>Przebudowa linii energetycznej napowietrznej na ul. Łąkowej w Czempiniu /60016 § 6050/</t>
  </si>
  <si>
    <t>12.</t>
  </si>
  <si>
    <t>13.</t>
  </si>
  <si>
    <t>14.</t>
  </si>
  <si>
    <t>Przebudowa drogi w Borowie w stronę pałacu - etap I (projekt) /60016 § 6050/</t>
  </si>
  <si>
    <t>15.</t>
  </si>
  <si>
    <r>
      <t xml:space="preserve">Budowa ulicy Łąkowej w Czempiniu wraz z budową oświetlenia ulicznego.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</si>
  <si>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16.</t>
  </si>
  <si>
    <r>
      <t xml:space="preserve">Projekt przebudowy przepustów na rowach melioracyjnych w Jarogniewicach.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</si>
  <si>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17.</t>
  </si>
  <si>
    <r>
      <t xml:space="preserve">Projekt budowy ulicy Adama Mickiewicza i fragmentu ulicy Stefana Żeromskiego w Czempiniu oraz budowy drogi w Starym Tarnowie od ulicy Śremskiej do ulicy Juliusza Słowackiego 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</si>
  <si>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18.</t>
  </si>
  <si>
    <t xml:space="preserve">Budowa chodnika na terenie wsi Bieczyny    /60016 § 6050/   FS                </t>
  </si>
  <si>
    <t>19.</t>
  </si>
  <si>
    <t>Budowa chodnika i chodników z dopuszczeniem ruchu rowerowego wraz z oświetleniem w postaci lamp solarnych i inteligentną ławką solarną na terenie gminy Czempiń /60016 § 6050,6058,6059/</t>
  </si>
  <si>
    <t>środki unijne</t>
  </si>
  <si>
    <t>20.</t>
  </si>
  <si>
    <t xml:space="preserve">Budowa ścieżki pieszo-rowerowej wraz z projektem i oświetleniem od ulicy Borówko Stare  do ul. Wybickiego na osiedlu nr 5 /60016 § 6050, w tym 12.412,45 zł z funduszu osiedla/  </t>
  </si>
  <si>
    <t>21.</t>
  </si>
  <si>
    <r>
      <t xml:space="preserve">Projekt rozbudowy drogi wojewóddzkiej 311 - ścieżka pieszo-rowerowa od skrzyżowania z ul.Spółdzielców w Czempiniu  do końca wsi Jasień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</si>
  <si>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22.</t>
  </si>
  <si>
    <t>23.</t>
  </si>
  <si>
    <t>Czempiński szlak turystyczny "Czempiń na szklanych pocztówkach"/63003 § 6050/</t>
  </si>
  <si>
    <t>24.</t>
  </si>
  <si>
    <t>25.</t>
  </si>
  <si>
    <t>Zakup nieruchomości gruntowej niezabudowanej w Starym Tarnowie  /70005 § 6060/</t>
  </si>
  <si>
    <t>26.</t>
  </si>
  <si>
    <t>Zakup nieruchomości gruntowej zabudowanej w Gorzycach nr 16A  /70005 § 6060/</t>
  </si>
  <si>
    <t>27.</t>
  </si>
  <si>
    <t>Zakup nieruchomości gruntowej niezabudowanej w Gorzycach  /70005 § 6060/</t>
  </si>
  <si>
    <t>28.</t>
  </si>
  <si>
    <t>Wykup gruntów pod drogi i inne  /70005 §6060/</t>
  </si>
  <si>
    <t>29.</t>
  </si>
  <si>
    <t>30.</t>
  </si>
  <si>
    <t>Wydatki na zakup udziałów Gminy Czempiń w Samorządowym Funduszu Poręczeń Kredytowych Sp. z o.o.  /75095 § 6010/</t>
  </si>
  <si>
    <t>31.</t>
  </si>
  <si>
    <t>Budżet obywatelski (projekt duży i mały)  / 75095 § 6050/</t>
  </si>
  <si>
    <t>32.</t>
  </si>
  <si>
    <t>Wpłata na państwowy fundusz celowy - z przeznaczeniem dla Komendy Powiatowej PSP w Kościanie na modernizację systemu łączności w powiecie kościańskim. /75411 § 6170/</t>
  </si>
  <si>
    <t>33.</t>
  </si>
  <si>
    <t>Dotacja na budowę strażnicy OSP w Srocku Wielkim     /75412 § 6230/</t>
  </si>
  <si>
    <t>34.</t>
  </si>
  <si>
    <r>
      <t xml:space="preserve">Dotacja dla SP ZOZ w Kościanie na dofinansowanie zakupu ambulansu medycznego /85111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6220/</t>
    </r>
  </si>
  <si>
    <t>35.</t>
  </si>
  <si>
    <t>Odpłatne przyjęcie urządzeń wodno-kanalizacyjknych od osób fizycznych i prawnych /90001 § 6050/</t>
  </si>
  <si>
    <t>36.</t>
  </si>
  <si>
    <t>Rezerwa celowa na wydatki majątkowe. 75818 § 6800/</t>
  </si>
  <si>
    <t>37.</t>
  </si>
  <si>
    <r>
      <t xml:space="preserve">Wykonanie opaski wokół budynku sali sportowej oraz elementów zagospodarowania terenu: ławek oraz koszy na śmieci.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</si>
  <si>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38.</t>
  </si>
  <si>
    <r>
      <t xml:space="preserve">Modernizacja pomieszczeń szkolnych w Szkole Podstawowej w Głuchowie 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</si>
  <si>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39.</t>
  </si>
  <si>
    <r>
      <t xml:space="preserve">Zakup samochodu do dowozu wyżywienia do filli SP w Czempiniu i do oddziałów przedszkolnych oraz dowozu książek z biblioteki publicznej /80195, 92195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</si>
  <si>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40.</t>
  </si>
  <si>
    <r>
      <t xml:space="preserve">Związany z zadaniem "Doposażenie pracowni, wsparcie dla nauczycieli oraz zajęcia dodatkowe dla uczniów Szkoły Podstawowej w Czempiniu oraz Gimnazjum w Borowie" zwrot dotacji otrzymanej w 2018 roku /80110 § 6667, 80110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6669/</t>
    </r>
  </si>
  <si>
    <t>41.</t>
  </si>
  <si>
    <r>
      <t xml:space="preserve">Dotacja dla Powiatu Kościańskiego na zakup samochodu dla Ośrodka Rehabilitacyjnego /85117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6300/</t>
    </r>
  </si>
  <si>
    <t>42.</t>
  </si>
  <si>
    <t>Projekt budowy kanalizacji pomiędzy Piotrowem Pierwszym a Głuchowem wraz z budową pompowni w Piotrowie Pierwszym. /90001 § 6050/</t>
  </si>
  <si>
    <t>43.</t>
  </si>
  <si>
    <r>
      <t xml:space="preserve">Budowa kanalizacji sanitarnej w Gorzycach, Gorzyczkach i Nowym Gołębinie /90001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6050/</t>
    </r>
  </si>
  <si>
    <t>44.</t>
  </si>
  <si>
    <t>Dotacje dla podmiotów spoza sektora finansów publicznych na dofinansowanie budowy przyłącza do kanalizacji sanitarnej /90001 § 6230/</t>
  </si>
  <si>
    <t>45.</t>
  </si>
  <si>
    <t>Dotacje dla podmiotów spoza sektora finansów publicznych na dofinansowanie budowy przydomowych oczyszczalni ścieków /90001 § 6230/</t>
  </si>
  <si>
    <t>46.</t>
  </si>
  <si>
    <t>Wspieranie korzystania z odnawialnych źródeł energii - dotacje dla podmiotów spoza sektora finansów publicznych na dofinansowanie zakupu i montażu lub wymiany żródeł energii /90005 § 6230/</t>
  </si>
  <si>
    <t>47.</t>
  </si>
  <si>
    <t>Rozbudowa oświetlenia ulicznego  /90015 § 6050/</t>
  </si>
  <si>
    <t>48.</t>
  </si>
  <si>
    <t>Zakup i montaż lampy solarnej we wsi Zadory - rozbudowa oświetlenia ulicznego /90015 § 6050/ FS</t>
  </si>
  <si>
    <t>49.</t>
  </si>
  <si>
    <t>Zakup i montaż lampy solarnej we wsi Donatowo - rozbudowa oświetlenia ulicznego /90015 § 6050/ FS</t>
  </si>
  <si>
    <t>50.</t>
  </si>
  <si>
    <t>Zakup i montaż lampy solarnej we wsi Sierniki - rozbudowa oświetlenia ulicznego/90015 § 6050/  FS</t>
  </si>
  <si>
    <t>51.</t>
  </si>
  <si>
    <t>Zakup i montaż lampy solarnej we wsi Nowe Borówko - rozbudowa oświetlenia ulicznego /90015 § 6050/ FS</t>
  </si>
  <si>
    <t>52.</t>
  </si>
  <si>
    <r>
      <t xml:space="preserve">Monitoring wizyjny miejsca zdeponowania odpadów przy ul. Kolejowej w Czempiniu /90026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</si>
  <si>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53.</t>
  </si>
  <si>
    <t>Przebudowa z modernizacją świetlicy w Gorzycach wraz z zagospodarowaniem terenu  /92109 § 6050,6058,6059/</t>
  </si>
  <si>
    <t>54.</t>
  </si>
  <si>
    <t>Przebudowa z modernizacją świetlicy w Gorzycach wraz z zagospodarowaniem terenu wymiana konstrukcji i pokrycia dachu /92109 § 6050/</t>
  </si>
  <si>
    <t>55.</t>
  </si>
  <si>
    <t>Przebudowa budynku dawnej szkoły na świetlicę wiejską w Piechaninie.  /92109 § 6050,6058,6059/</t>
  </si>
  <si>
    <t>56.</t>
  </si>
  <si>
    <t>Przebudowa budynku dawnej szkoły na świetlicę wiejską w Piechaninie - prace uzupełniające /92109 § 6050, w tym FS wsi Piechanin kwota 23.962,37 zł/</t>
  </si>
  <si>
    <t>57.</t>
  </si>
  <si>
    <r>
      <t xml:space="preserve">Projekt przebudowy wraz z termomodernizacją świetlicy wiejskiej w Jasieniu /92109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 FS</t>
    </r>
  </si>
  <si>
    <t>58.</t>
  </si>
  <si>
    <r>
      <t xml:space="preserve">Budowa wiaty we wsi Jarogniewice  /92195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  FS</t>
    </r>
  </si>
  <si>
    <t>59.</t>
  </si>
  <si>
    <t>60.</t>
  </si>
  <si>
    <r>
      <t xml:space="preserve">Budowa Otwartej Strefy Rekreacji nad rzeką Olszynka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</si>
  <si>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FRKF</t>
  </si>
  <si>
    <t>61.</t>
  </si>
  <si>
    <r>
      <t xml:space="preserve">Zakup piłkochwytów na boisko As-a w Czempiniu.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</si>
  <si>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62.</t>
  </si>
  <si>
    <t>Projekt i wykonanie oświetlenia na stadionie w Czempiniu /92695 § 6050/</t>
  </si>
  <si>
    <t>63.</t>
  </si>
  <si>
    <t>Budowa altany (wiaty) na stadionie w Głuchowie wraz z wyposażeniem /92695 § 6050/ FS</t>
  </si>
  <si>
    <t>Zakup elementu siłowni zewnętrznej z funduszu wsi Piotrowo Pierwsze /92695 § 6060/  FS</t>
  </si>
  <si>
    <r>
      <t xml:space="preserve">Dostawa i montaż altany na placu zabaw na os. Nr 6 w Czempiniu /92695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6050, w tym 10.976,45 zł z funduszu osiedla/</t>
    </r>
  </si>
  <si>
    <t>Razem:</t>
  </si>
  <si>
    <r>
      <t xml:space="preserve">Uzbrojenie terenu inwestycyjnego w Głuchowie w pobliżu węzła Czempiń na drodze ekspresowej S5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6057, 6059, 6050/</t>
    </r>
  </si>
  <si>
    <t>Rady Miejskiej w Czempiniu</t>
  </si>
  <si>
    <t>Załącznik nr 3</t>
  </si>
  <si>
    <t>Budowa chodnika z dopuszczeniem ruchu rowerowego wraz z budową lamp solarnych - Strefa C Piechanin  /60016 § 6050/</t>
  </si>
  <si>
    <t>Załącznik nr 4</t>
  </si>
  <si>
    <r>
      <t xml:space="preserve">Tworzymy szatnię na medal w Czempiniu. /92601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</si>
  <si>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Rewitalizacja społeczna, przestrzenno-funkcjonalna, środowiskowa i techniczna Miasta Czempinia poprzez utworzenie Centrum Aktywizacji Społecznej, zielonej enklawy miasta, ogólnodostępnych stref rekreacji, ciagów komunikacyjnych oraz budowę monitoringu /75095 § 6050, 6057, 6059/</t>
  </si>
  <si>
    <t>Rewitalizacja społeczna, przestrzenno-funkcjonalna, środowiskowa i techniczna Miasta Czempinia poprzez utworzenie Centrum Aktywizacji Społecznej, zielonej enklawy miasta, ogólnodostępnych stref rekreacji, ciagów komunikacyjnych oraz budowę monitoringu - pozostałe nakłady /75095 § 6050/</t>
  </si>
  <si>
    <t>dotacja z FDS</t>
  </si>
  <si>
    <t>PLANOWANE PRZYCHODY I ROZCHODY BUDŻETU NA 2019 r.</t>
  </si>
  <si>
    <t xml:space="preserve">               </t>
  </si>
  <si>
    <t>PRZYCHODY:</t>
  </si>
  <si>
    <t>Par.903</t>
  </si>
  <si>
    <t>Przychody z zaciągniętych pożyczek na finansowanie zadań realizowanych z udziałem środków pochodzących z budżetu Unii Europejskiej</t>
  </si>
  <si>
    <t>par. 931</t>
  </si>
  <si>
    <t>Przychody ze sprzedaży innych papierów wartościowych</t>
  </si>
  <si>
    <t>par. 950</t>
  </si>
  <si>
    <t>Wolne środki, o których mowa w art. 217 ust. 2 pkt 6 ustawy</t>
  </si>
  <si>
    <t>ROZCHODY:</t>
  </si>
  <si>
    <t>par. 963</t>
  </si>
  <si>
    <t>Spłaty pożyczek udzielonych na finansowanie zadań realizowanych z udziałem środków pochodzących z budżetu Unii Europejskiej</t>
  </si>
  <si>
    <t>par.992</t>
  </si>
  <si>
    <t>Spłaty otrzymanych krajowych pożyczek i kredytów</t>
  </si>
  <si>
    <t>ZESTAWIENIE ŚRODKÓW SOŁECKICH NA 2019 ROK</t>
  </si>
  <si>
    <t>Sołectwo</t>
  </si>
  <si>
    <t>Razem zł</t>
  </si>
  <si>
    <t>W tym: dział, rozdział, paragraf</t>
  </si>
  <si>
    <t>010</t>
  </si>
  <si>
    <t>01095</t>
  </si>
  <si>
    <t>01042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</si>
  <si>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</si>
  <si>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</si>
  <si>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</si>
  <si>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</si>
  <si>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</si>
  <si>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</si>
  <si>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</si>
  <si>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</si>
  <si>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</si>
  <si>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</si>
  <si>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</si>
  <si>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</si>
  <si>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</si>
  <si>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</si>
  <si>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</si>
  <si>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</si>
  <si>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</si>
  <si>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</si>
  <si>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</si>
  <si>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</si>
  <si>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</si>
  <si>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</si>
  <si>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>RAZEM</t>
  </si>
  <si>
    <t>z dnia 23 października 2019r.</t>
  </si>
  <si>
    <t>Plan dotacji udzielanych z budżetu Gminy na 2019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</si>
  <si>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</si>
  <si>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</si>
  <si>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</si>
  <si>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</si>
  <si>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</si>
  <si>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</si>
  <si>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</si>
  <si>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</si>
  <si>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</si>
  <si>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</si>
  <si>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</si>
  <si>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</si>
  <si>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</si>
  <si>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Rodzina</t>
  </si>
  <si>
    <t>85505</t>
  </si>
  <si>
    <t>Tworzenie i funkcjonowanie żłobków</t>
  </si>
  <si>
    <t>2580</t>
  </si>
  <si>
    <t>Dotacja podmiotowa z budżetu dla jednostek niezaliczanych do sektora finansów publicznych</t>
  </si>
  <si>
    <t>85506</t>
  </si>
  <si>
    <t>Tworzenie i finkcjonowanie klubów dziecięcych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</si>
  <si>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</si>
  <si>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</si>
  <si>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</si>
  <si>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</si>
  <si>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</si>
  <si>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</si>
  <si>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</si>
  <si>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</si>
  <si>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II Dotacje celowe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</si>
  <si>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</si>
  <si>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</si>
  <si>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</si>
  <si>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</si>
  <si>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</si>
  <si>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</si>
  <si>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</si>
  <si>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60003</t>
  </si>
  <si>
    <t>Krajowe pasażerskie przewozy autobusowe</t>
  </si>
  <si>
    <t>2710</t>
  </si>
  <si>
    <t>Dotacja celowa na pomoc finansową udzielaną między jednostkami samorządu terytorialnego na dofinansowanie własnych zadań bieżących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</si>
  <si>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</si>
  <si>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</si>
  <si>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</si>
  <si>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</si>
  <si>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</si>
  <si>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</si>
  <si>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niezaliczanych do sektora finansów publicznych</t>
  </si>
  <si>
    <t>Dowożenie uczniów do szkół</t>
  </si>
  <si>
    <t>80195</t>
  </si>
  <si>
    <t>Pozostała działalność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</si>
  <si>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</si>
  <si>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</si>
  <si>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</si>
  <si>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</si>
  <si>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</si>
  <si>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85117</t>
  </si>
  <si>
    <t>Zakłady opiekuńczo - lecznicze i pielęgnacyjno - opiekuńcze</t>
  </si>
  <si>
    <t>6300</t>
  </si>
  <si>
    <t>Dotacja celowa na pomoc finansową udzielaną między jst na dofinansowanie własnych zadań inwestycyjnych i zakupów inwestycyjnych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</si>
  <si>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</si>
  <si>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</si>
  <si>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</si>
  <si>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</si>
  <si>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</si>
  <si>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</si>
  <si>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Gospodarka komunalna i ochrona środowiska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</si>
  <si>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</si>
  <si>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</si>
  <si>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</si>
  <si>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</si>
  <si>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</si>
  <si>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</si>
  <si>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90026</t>
  </si>
  <si>
    <t>Pozostałe działania związane z gospodarką odpadami</t>
  </si>
  <si>
    <t>2900</t>
  </si>
  <si>
    <t>Wpłaty gmin i powiatów na rzecz innych jednostek samorządu terytorialnego oraz związków gmin, związków powiatowo-gminnych, związków powiatów, związków metropolitarnych na dofinansowanie zadań bieżących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</si>
  <si>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</si>
  <si>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</si>
  <si>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</si>
  <si>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</si>
  <si>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</si>
  <si>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</si>
  <si>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</si>
  <si>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 i sportu</t>
  </si>
  <si>
    <t>Załącznik nr 5</t>
  </si>
  <si>
    <t>Załącznik nr 6</t>
  </si>
  <si>
    <t>kredyt na prefinansowanie</t>
  </si>
  <si>
    <t>do uchwały nr XV/95/19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</si>
</sst>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9"/>
      <name val="Arial CE"/>
      <family val="0"/>
    </font>
    <font>
      <sz val="8"/>
      <name val="Andalus"/>
      <family val="1"/>
    </font>
    <font>
      <sz val="8"/>
      <name val="Arial"/>
      <family val="2"/>
    </font>
    <font>
      <b/>
      <sz val="9"/>
      <name val="Arial CE"/>
      <family val="0"/>
    </font>
    <font>
      <b/>
      <i/>
      <sz val="9"/>
      <name val="Arial CE"/>
      <family val="0"/>
    </font>
    <font>
      <b/>
      <sz val="14"/>
      <name val="Arial CE"/>
      <family val="0"/>
    </font>
    <font>
      <b/>
      <i/>
      <sz val="8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8.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44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44" applyNumberFormat="1" applyFont="1" applyFill="1" applyBorder="1" applyAlignment="1">
      <alignment horizontal="right" vertical="center"/>
    </xf>
    <xf numFmtId="4" fontId="3" fillId="0" borderId="11" xfId="44" applyNumberFormat="1" applyFont="1" applyFill="1" applyBorder="1" applyAlignment="1">
      <alignment vertical="center"/>
    </xf>
    <xf numFmtId="4" fontId="3" fillId="0" borderId="12" xfId="44" applyNumberFormat="1" applyFont="1" applyFill="1" applyBorder="1" applyAlignment="1">
      <alignment vertical="center"/>
    </xf>
    <xf numFmtId="4" fontId="3" fillId="0" borderId="13" xfId="44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44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Fill="1" applyAlignment="1">
      <alignment horizontal="right" vertical="center"/>
    </xf>
    <xf numFmtId="0" fontId="6" fillId="0" borderId="0" xfId="0" applyFont="1" applyAlignment="1" quotePrefix="1">
      <alignment wrapText="1"/>
    </xf>
    <xf numFmtId="3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0" fontId="3" fillId="0" borderId="0" xfId="56" applyFont="1" applyFill="1" applyAlignment="1">
      <alignment wrapText="1"/>
      <protection/>
    </xf>
    <xf numFmtId="0" fontId="3" fillId="0" borderId="0" xfId="56" applyFont="1" applyFill="1">
      <alignment/>
      <protection/>
    </xf>
    <xf numFmtId="0" fontId="4" fillId="0" borderId="14" xfId="56" applyFont="1" applyFill="1" applyBorder="1" applyAlignment="1">
      <alignment horizontal="center"/>
      <protection/>
    </xf>
    <xf numFmtId="49" fontId="4" fillId="0" borderId="15" xfId="56" applyNumberFormat="1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wrapText="1"/>
      <protection/>
    </xf>
    <xf numFmtId="4" fontId="3" fillId="0" borderId="10" xfId="56" applyNumberFormat="1" applyFont="1" applyFill="1" applyBorder="1">
      <alignment/>
      <protection/>
    </xf>
    <xf numFmtId="0" fontId="12" fillId="0" borderId="10" xfId="56" applyFont="1" applyFill="1" applyBorder="1" applyAlignment="1">
      <alignment wrapText="1"/>
      <protection/>
    </xf>
    <xf numFmtId="4" fontId="12" fillId="0" borderId="10" xfId="56" applyNumberFormat="1" applyFont="1" applyFill="1" applyBorder="1">
      <alignment/>
      <protection/>
    </xf>
    <xf numFmtId="0" fontId="12" fillId="0" borderId="0" xfId="0" applyFont="1" applyFill="1" applyAlignment="1">
      <alignment/>
    </xf>
    <xf numFmtId="0" fontId="4" fillId="0" borderId="10" xfId="56" applyFont="1" applyFill="1" applyBorder="1" applyAlignment="1">
      <alignment wrapText="1"/>
      <protection/>
    </xf>
    <xf numFmtId="4" fontId="4" fillId="0" borderId="10" xfId="56" applyNumberFormat="1" applyFont="1" applyFill="1" applyBorder="1">
      <alignment/>
      <protection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justify" wrapText="1"/>
    </xf>
    <xf numFmtId="4" fontId="9" fillId="33" borderId="10" xfId="0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justify" wrapText="1"/>
    </xf>
    <xf numFmtId="4" fontId="10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justify" wrapText="1"/>
    </xf>
    <xf numFmtId="4" fontId="9" fillId="34" borderId="10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56" fillId="35" borderId="17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57" fillId="34" borderId="17" xfId="0" applyFont="1" applyFill="1" applyBorder="1" applyAlignment="1">
      <alignment horizontal="left" vertical="center" wrapText="1"/>
    </xf>
    <xf numFmtId="0" fontId="58" fillId="36" borderId="17" xfId="0" applyFont="1" applyFill="1" applyBorder="1" applyAlignment="1">
      <alignment horizontal="left" vertical="center" wrapText="1"/>
    </xf>
    <xf numFmtId="0" fontId="59" fillId="35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4" fontId="3" fillId="0" borderId="12" xfId="0" applyNumberFormat="1" applyFont="1" applyFill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wrapText="1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4" fillId="0" borderId="18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4" fillId="0" borderId="14" xfId="56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0" borderId="1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18" xfId="56" applyNumberFormat="1" applyFont="1" applyFill="1" applyBorder="1" applyAlignment="1">
      <alignment horizontal="center"/>
      <protection/>
    </xf>
    <xf numFmtId="49" fontId="4" fillId="0" borderId="15" xfId="56" applyNumberFormat="1" applyFont="1" applyFill="1" applyBorder="1" applyAlignment="1">
      <alignment horizontal="center"/>
      <protection/>
    </xf>
    <xf numFmtId="49" fontId="4" fillId="0" borderId="14" xfId="56" applyNumberFormat="1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6"/>
  <sheetViews>
    <sheetView tabSelected="1" zoomScalePageLayoutView="0" workbookViewId="0" topLeftCell="A1">
      <selection activeCell="B15" sqref="B15:B17"/>
    </sheetView>
  </sheetViews>
  <sheetFormatPr defaultColWidth="9.00390625" defaultRowHeight="12.75"/>
  <cols>
    <col min="1" max="1" width="3.875" style="3" customWidth="1"/>
    <col min="2" max="2" width="48.125" style="1" customWidth="1"/>
    <col min="3" max="3" width="13.00390625" style="1" customWidth="1"/>
    <col min="4" max="4" width="9.625" style="1" customWidth="1"/>
    <col min="5" max="5" width="13.75390625" style="1" customWidth="1"/>
    <col min="6" max="6" width="13.375" style="2" customWidth="1"/>
    <col min="7" max="7" width="19.25390625" style="1" customWidth="1"/>
    <col min="8" max="8" width="13.625" style="1" hidden="1" customWidth="1"/>
    <col min="9" max="9" width="9.125" style="1" customWidth="1"/>
    <col min="10" max="11" width="10.00390625" style="1" bestFit="1" customWidth="1"/>
    <col min="12" max="16384" width="9.125" style="1" customWidth="1"/>
  </cols>
  <sheetData>
    <row r="1" spans="4:6" ht="12.75">
      <c r="D1" s="4"/>
      <c r="F1" s="2" t="s">
        <v>140</v>
      </c>
    </row>
    <row r="2" spans="4:6" ht="12.75">
      <c r="D2" s="4"/>
      <c r="F2" s="2" t="s">
        <v>280</v>
      </c>
    </row>
    <row r="3" spans="4:6" ht="12.75">
      <c r="D3" s="4"/>
      <c r="F3" s="2" t="s">
        <v>139</v>
      </c>
    </row>
    <row r="4" spans="4:6" ht="12" customHeight="1">
      <c r="D4" s="4"/>
      <c r="F4" s="2" t="s">
        <v>191</v>
      </c>
    </row>
    <row r="5" ht="11.25" customHeight="1"/>
    <row r="6" spans="1:7" ht="5.25" customHeight="1">
      <c r="A6" s="220" t="s">
        <v>0</v>
      </c>
      <c r="B6" s="220"/>
      <c r="C6" s="220"/>
      <c r="D6" s="220"/>
      <c r="E6" s="220"/>
      <c r="F6" s="220"/>
      <c r="G6" s="220"/>
    </row>
    <row r="7" spans="1:7" ht="14.25" customHeight="1">
      <c r="A7" s="220"/>
      <c r="B7" s="220"/>
      <c r="C7" s="220"/>
      <c r="D7" s="220"/>
      <c r="E7" s="220"/>
      <c r="F7" s="220"/>
      <c r="G7" s="220"/>
    </row>
    <row r="8" spans="2:7" ht="11.25" customHeight="1">
      <c r="B8" s="5"/>
      <c r="C8" s="5"/>
      <c r="D8" s="5"/>
      <c r="E8" s="5"/>
      <c r="F8" s="6"/>
      <c r="G8" s="5"/>
    </row>
    <row r="9" spans="1:7" ht="11.25">
      <c r="A9" s="215" t="s">
        <v>1</v>
      </c>
      <c r="B9" s="215" t="s">
        <v>2</v>
      </c>
      <c r="C9" s="221" t="s">
        <v>3</v>
      </c>
      <c r="D9" s="218" t="s">
        <v>4</v>
      </c>
      <c r="E9" s="218" t="s">
        <v>5</v>
      </c>
      <c r="F9" s="218" t="s">
        <v>6</v>
      </c>
      <c r="G9" s="218"/>
    </row>
    <row r="10" spans="1:7" ht="9" customHeight="1">
      <c r="A10" s="215"/>
      <c r="B10" s="215"/>
      <c r="C10" s="221"/>
      <c r="D10" s="218"/>
      <c r="E10" s="218"/>
      <c r="F10" s="218"/>
      <c r="G10" s="218"/>
    </row>
    <row r="11" spans="1:7" ht="17.25" customHeight="1">
      <c r="A11" s="215"/>
      <c r="B11" s="215"/>
      <c r="C11" s="221"/>
      <c r="D11" s="218"/>
      <c r="E11" s="218"/>
      <c r="F11" s="9" t="s">
        <v>7</v>
      </c>
      <c r="G11" s="10" t="s">
        <v>8</v>
      </c>
    </row>
    <row r="12" spans="1:7" ht="13.5" customHeight="1">
      <c r="A12" s="192" t="s">
        <v>9</v>
      </c>
      <c r="B12" s="201" t="s">
        <v>10</v>
      </c>
      <c r="C12" s="198">
        <v>65000</v>
      </c>
      <c r="D12" s="207" t="s">
        <v>11</v>
      </c>
      <c r="E12" s="207" t="s">
        <v>11</v>
      </c>
      <c r="F12" s="15">
        <v>65000</v>
      </c>
      <c r="G12" s="16"/>
    </row>
    <row r="13" spans="1:7" ht="13.5" customHeight="1">
      <c r="A13" s="193"/>
      <c r="B13" s="202"/>
      <c r="C13" s="199"/>
      <c r="D13" s="208"/>
      <c r="E13" s="208"/>
      <c r="F13" s="20" t="s">
        <v>12</v>
      </c>
      <c r="G13" s="213" t="s">
        <v>13</v>
      </c>
    </row>
    <row r="14" spans="1:7" ht="29.25" customHeight="1">
      <c r="A14" s="194"/>
      <c r="B14" s="203"/>
      <c r="C14" s="200"/>
      <c r="D14" s="209"/>
      <c r="E14" s="209"/>
      <c r="F14" s="24">
        <v>30000</v>
      </c>
      <c r="G14" s="214"/>
    </row>
    <row r="15" spans="1:7" ht="13.5" customHeight="1">
      <c r="A15" s="192" t="s">
        <v>14</v>
      </c>
      <c r="B15" s="201" t="s">
        <v>15</v>
      </c>
      <c r="C15" s="198">
        <v>77000</v>
      </c>
      <c r="D15" s="207" t="s">
        <v>11</v>
      </c>
      <c r="E15" s="207" t="s">
        <v>11</v>
      </c>
      <c r="F15" s="15">
        <v>77000</v>
      </c>
      <c r="G15" s="16"/>
    </row>
    <row r="16" spans="1:7" ht="14.25" customHeight="1">
      <c r="A16" s="193"/>
      <c r="B16" s="202"/>
      <c r="C16" s="199"/>
      <c r="D16" s="208"/>
      <c r="E16" s="208"/>
      <c r="F16" s="20" t="s">
        <v>12</v>
      </c>
      <c r="G16" s="213" t="s">
        <v>13</v>
      </c>
    </row>
    <row r="17" spans="1:7" ht="15.75" customHeight="1">
      <c r="A17" s="194"/>
      <c r="B17" s="203"/>
      <c r="C17" s="200"/>
      <c r="D17" s="209"/>
      <c r="E17" s="209"/>
      <c r="F17" s="24">
        <v>30000</v>
      </c>
      <c r="G17" s="214"/>
    </row>
    <row r="18" spans="1:7" ht="17.25" customHeight="1">
      <c r="A18" s="192" t="s">
        <v>16</v>
      </c>
      <c r="B18" s="201" t="s">
        <v>17</v>
      </c>
      <c r="C18" s="198">
        <v>186000</v>
      </c>
      <c r="D18" s="207" t="s">
        <v>11</v>
      </c>
      <c r="E18" s="207" t="s">
        <v>11</v>
      </c>
      <c r="F18" s="25">
        <v>186000</v>
      </c>
      <c r="G18" s="219" t="s">
        <v>18</v>
      </c>
    </row>
    <row r="19" spans="1:7" ht="14.25" customHeight="1">
      <c r="A19" s="193"/>
      <c r="B19" s="202"/>
      <c r="C19" s="199"/>
      <c r="D19" s="208"/>
      <c r="E19" s="208"/>
      <c r="F19" s="20" t="s">
        <v>12</v>
      </c>
      <c r="G19" s="213"/>
    </row>
    <row r="20" spans="1:7" ht="14.25" customHeight="1">
      <c r="A20" s="194"/>
      <c r="B20" s="203"/>
      <c r="C20" s="200"/>
      <c r="D20" s="209"/>
      <c r="E20" s="209"/>
      <c r="F20" s="27">
        <v>144000</v>
      </c>
      <c r="G20" s="214"/>
    </row>
    <row r="21" spans="1:7" ht="26.25" customHeight="1">
      <c r="A21" s="11" t="s">
        <v>19</v>
      </c>
      <c r="B21" s="12" t="s">
        <v>20</v>
      </c>
      <c r="C21" s="13">
        <v>21279</v>
      </c>
      <c r="D21" s="14" t="s">
        <v>21</v>
      </c>
      <c r="E21" s="14" t="s">
        <v>11</v>
      </c>
      <c r="F21" s="15">
        <v>21279</v>
      </c>
      <c r="G21" s="16"/>
    </row>
    <row r="22" spans="1:7" ht="14.25" customHeight="1">
      <c r="A22" s="192" t="s">
        <v>22</v>
      </c>
      <c r="B22" s="201" t="s">
        <v>23</v>
      </c>
      <c r="C22" s="198">
        <v>705940</v>
      </c>
      <c r="D22" s="207" t="s">
        <v>21</v>
      </c>
      <c r="E22" s="207" t="s">
        <v>11</v>
      </c>
      <c r="F22" s="25">
        <v>705940</v>
      </c>
      <c r="G22" s="60"/>
    </row>
    <row r="23" spans="1:7" ht="12" customHeight="1">
      <c r="A23" s="193"/>
      <c r="B23" s="202"/>
      <c r="C23" s="199"/>
      <c r="D23" s="208"/>
      <c r="E23" s="208"/>
      <c r="F23" s="39" t="s">
        <v>12</v>
      </c>
      <c r="G23" s="40"/>
    </row>
    <row r="24" spans="1:7" ht="13.5" customHeight="1">
      <c r="A24" s="194"/>
      <c r="B24" s="203"/>
      <c r="C24" s="200"/>
      <c r="D24" s="209"/>
      <c r="E24" s="209"/>
      <c r="F24" s="41">
        <v>457247</v>
      </c>
      <c r="G24" s="61" t="s">
        <v>146</v>
      </c>
    </row>
    <row r="25" spans="1:11" ht="26.25" customHeight="1">
      <c r="A25" s="7" t="s">
        <v>24</v>
      </c>
      <c r="B25" s="28" t="s">
        <v>25</v>
      </c>
      <c r="C25" s="29">
        <v>12333.64</v>
      </c>
      <c r="D25" s="7">
        <v>2019</v>
      </c>
      <c r="E25" s="21">
        <v>2019</v>
      </c>
      <c r="F25" s="27">
        <v>12333.64</v>
      </c>
      <c r="G25" s="31"/>
      <c r="K25" s="2"/>
    </row>
    <row r="26" spans="1:7" ht="39.75" customHeight="1">
      <c r="A26" s="7" t="s">
        <v>26</v>
      </c>
      <c r="B26" s="32" t="s">
        <v>28</v>
      </c>
      <c r="C26" s="33">
        <v>13530</v>
      </c>
      <c r="D26" s="34">
        <v>2019</v>
      </c>
      <c r="E26" s="34">
        <v>2019</v>
      </c>
      <c r="F26" s="35">
        <v>13530</v>
      </c>
      <c r="G26" s="31"/>
    </row>
    <row r="27" spans="1:7" ht="41.25" customHeight="1">
      <c r="A27" s="7" t="s">
        <v>27</v>
      </c>
      <c r="B27" s="32" t="s">
        <v>30</v>
      </c>
      <c r="C27" s="33">
        <v>76383</v>
      </c>
      <c r="D27" s="34">
        <v>2018</v>
      </c>
      <c r="E27" s="34">
        <v>2019</v>
      </c>
      <c r="F27" s="35">
        <v>76383</v>
      </c>
      <c r="G27" s="31"/>
    </row>
    <row r="28" spans="1:7" ht="30.75" customHeight="1">
      <c r="A28" s="7" t="s">
        <v>29</v>
      </c>
      <c r="B28" s="32" t="s">
        <v>32</v>
      </c>
      <c r="C28" s="33">
        <v>3103</v>
      </c>
      <c r="D28" s="34">
        <v>2018</v>
      </c>
      <c r="E28" s="34">
        <v>2019</v>
      </c>
      <c r="F28" s="35">
        <v>3103</v>
      </c>
      <c r="G28" s="31"/>
    </row>
    <row r="29" spans="1:7" ht="30.75" customHeight="1">
      <c r="A29" s="7" t="s">
        <v>31</v>
      </c>
      <c r="B29" s="36" t="s">
        <v>34</v>
      </c>
      <c r="C29" s="37">
        <v>134796</v>
      </c>
      <c r="D29" s="8">
        <v>2018</v>
      </c>
      <c r="E29" s="8">
        <v>2019</v>
      </c>
      <c r="F29" s="38">
        <v>134796</v>
      </c>
      <c r="G29" s="10"/>
    </row>
    <row r="30" spans="1:7" ht="51.75" customHeight="1">
      <c r="A30" s="7" t="s">
        <v>33</v>
      </c>
      <c r="B30" s="36" t="s">
        <v>38</v>
      </c>
      <c r="C30" s="37">
        <v>27060</v>
      </c>
      <c r="D30" s="8">
        <v>2017</v>
      </c>
      <c r="E30" s="8">
        <v>2019</v>
      </c>
      <c r="F30" s="38">
        <v>27060</v>
      </c>
      <c r="G30" s="10"/>
    </row>
    <row r="31" spans="1:7" ht="16.5" customHeight="1">
      <c r="A31" s="192" t="s">
        <v>35</v>
      </c>
      <c r="B31" s="201" t="s">
        <v>40</v>
      </c>
      <c r="C31" s="210">
        <v>933792</v>
      </c>
      <c r="D31" s="204">
        <v>2019</v>
      </c>
      <c r="E31" s="204">
        <v>2019</v>
      </c>
      <c r="F31" s="35">
        <v>933792</v>
      </c>
      <c r="G31" s="31"/>
    </row>
    <row r="32" spans="1:7" ht="13.5" customHeight="1">
      <c r="A32" s="193"/>
      <c r="B32" s="202"/>
      <c r="C32" s="211"/>
      <c r="D32" s="205"/>
      <c r="E32" s="205"/>
      <c r="F32" s="39" t="s">
        <v>12</v>
      </c>
      <c r="G32" s="40"/>
    </row>
    <row r="33" spans="1:7" ht="14.25" customHeight="1">
      <c r="A33" s="194"/>
      <c r="B33" s="203"/>
      <c r="C33" s="212"/>
      <c r="D33" s="206"/>
      <c r="E33" s="206"/>
      <c r="F33" s="41">
        <v>398376</v>
      </c>
      <c r="G33" s="61" t="s">
        <v>146</v>
      </c>
    </row>
    <row r="34" spans="1:7" ht="33" customHeight="1">
      <c r="A34" s="11" t="s">
        <v>36</v>
      </c>
      <c r="B34" s="32" t="s">
        <v>42</v>
      </c>
      <c r="C34" s="33">
        <v>15000</v>
      </c>
      <c r="D34" s="34">
        <v>2019</v>
      </c>
      <c r="E34" s="34">
        <v>2019</v>
      </c>
      <c r="F34" s="35">
        <v>15000</v>
      </c>
      <c r="G34" s="31"/>
    </row>
    <row r="35" spans="1:7" ht="42" customHeight="1">
      <c r="A35" s="7" t="s">
        <v>37</v>
      </c>
      <c r="B35" s="36" t="s">
        <v>44</v>
      </c>
      <c r="C35" s="37">
        <v>0</v>
      </c>
      <c r="D35" s="8">
        <v>2019</v>
      </c>
      <c r="E35" s="8">
        <v>2019</v>
      </c>
      <c r="F35" s="38">
        <v>0</v>
      </c>
      <c r="G35" s="10"/>
    </row>
    <row r="36" spans="1:7" ht="24.75" customHeight="1">
      <c r="A36" s="11" t="s">
        <v>39</v>
      </c>
      <c r="B36" s="32" t="s">
        <v>46</v>
      </c>
      <c r="C36" s="33">
        <v>10166.66</v>
      </c>
      <c r="D36" s="34">
        <v>2019</v>
      </c>
      <c r="E36" s="34">
        <v>2019</v>
      </c>
      <c r="F36" s="35">
        <v>10166.66</v>
      </c>
      <c r="G36" s="11"/>
    </row>
    <row r="37" spans="1:7" ht="15" customHeight="1">
      <c r="A37" s="215" t="s">
        <v>41</v>
      </c>
      <c r="B37" s="216" t="s">
        <v>48</v>
      </c>
      <c r="C37" s="217">
        <v>2315291.41</v>
      </c>
      <c r="D37" s="218">
        <v>2018</v>
      </c>
      <c r="E37" s="218">
        <v>2019</v>
      </c>
      <c r="F37" s="35">
        <v>2315291.41</v>
      </c>
      <c r="G37" s="11"/>
    </row>
    <row r="38" spans="1:7" ht="13.5" customHeight="1">
      <c r="A38" s="215"/>
      <c r="B38" s="216"/>
      <c r="C38" s="217"/>
      <c r="D38" s="218"/>
      <c r="E38" s="218"/>
      <c r="F38" s="39" t="s">
        <v>12</v>
      </c>
      <c r="G38" s="42"/>
    </row>
    <row r="39" spans="1:7" ht="33" customHeight="1">
      <c r="A39" s="215"/>
      <c r="B39" s="216"/>
      <c r="C39" s="217"/>
      <c r="D39" s="218"/>
      <c r="E39" s="218"/>
      <c r="F39" s="39">
        <v>1315273</v>
      </c>
      <c r="G39" s="43" t="s">
        <v>279</v>
      </c>
    </row>
    <row r="40" spans="1:7" ht="36.75" customHeight="1">
      <c r="A40" s="7" t="s">
        <v>43</v>
      </c>
      <c r="B40" s="36" t="s">
        <v>141</v>
      </c>
      <c r="C40" s="37">
        <v>1774</v>
      </c>
      <c r="D40" s="8">
        <v>2019</v>
      </c>
      <c r="E40" s="8">
        <v>2019</v>
      </c>
      <c r="F40" s="38">
        <v>1774</v>
      </c>
      <c r="G40" s="36"/>
    </row>
    <row r="41" spans="1:7" ht="50.25" customHeight="1">
      <c r="A41" s="7" t="s">
        <v>45</v>
      </c>
      <c r="B41" s="36" t="s">
        <v>51</v>
      </c>
      <c r="C41" s="37">
        <v>66051.45</v>
      </c>
      <c r="D41" s="8">
        <v>2019</v>
      </c>
      <c r="E41" s="8">
        <v>2019</v>
      </c>
      <c r="F41" s="38">
        <v>66051.45</v>
      </c>
      <c r="G41" s="44"/>
    </row>
    <row r="42" spans="1:7" ht="53.25" customHeight="1">
      <c r="A42" s="7" t="s">
        <v>47</v>
      </c>
      <c r="B42" s="45" t="s">
        <v>53</v>
      </c>
      <c r="C42" s="29">
        <v>0</v>
      </c>
      <c r="D42" s="7">
        <v>2017</v>
      </c>
      <c r="E42" s="7">
        <v>2019</v>
      </c>
      <c r="F42" s="38">
        <v>0</v>
      </c>
      <c r="G42" s="46"/>
    </row>
    <row r="43" spans="1:7" ht="15.75" customHeight="1">
      <c r="A43" s="192" t="s">
        <v>50</v>
      </c>
      <c r="B43" s="201" t="s">
        <v>56</v>
      </c>
      <c r="C43" s="198">
        <v>32000</v>
      </c>
      <c r="D43" s="192">
        <v>2019</v>
      </c>
      <c r="E43" s="192">
        <v>2019</v>
      </c>
      <c r="F43" s="35">
        <v>32000</v>
      </c>
      <c r="G43" s="54"/>
    </row>
    <row r="44" spans="1:7" ht="14.25" customHeight="1">
      <c r="A44" s="193"/>
      <c r="B44" s="202"/>
      <c r="C44" s="199"/>
      <c r="D44" s="193"/>
      <c r="E44" s="193"/>
      <c r="F44" s="39" t="s">
        <v>12</v>
      </c>
      <c r="G44" s="213" t="s">
        <v>13</v>
      </c>
    </row>
    <row r="45" spans="1:7" ht="17.25" customHeight="1">
      <c r="A45" s="194"/>
      <c r="B45" s="203"/>
      <c r="C45" s="200"/>
      <c r="D45" s="194"/>
      <c r="E45" s="194"/>
      <c r="F45" s="41">
        <v>15990</v>
      </c>
      <c r="G45" s="214"/>
    </row>
    <row r="46" spans="1:7" ht="15" customHeight="1">
      <c r="A46" s="192" t="s">
        <v>52</v>
      </c>
      <c r="B46" s="201" t="s">
        <v>138</v>
      </c>
      <c r="C46" s="198">
        <v>5000</v>
      </c>
      <c r="D46" s="192">
        <v>2019</v>
      </c>
      <c r="E46" s="192">
        <v>2021</v>
      </c>
      <c r="F46" s="35">
        <v>5000</v>
      </c>
      <c r="G46" s="47"/>
    </row>
    <row r="47" spans="1:7" ht="13.5" customHeight="1">
      <c r="A47" s="193"/>
      <c r="B47" s="202"/>
      <c r="C47" s="199"/>
      <c r="D47" s="193"/>
      <c r="E47" s="193"/>
      <c r="F47" s="39" t="s">
        <v>12</v>
      </c>
      <c r="G47" s="48"/>
    </row>
    <row r="48" spans="1:7" ht="14.25" customHeight="1">
      <c r="A48" s="194"/>
      <c r="B48" s="203"/>
      <c r="C48" s="200"/>
      <c r="D48" s="194"/>
      <c r="E48" s="194"/>
      <c r="F48" s="41">
        <v>4250</v>
      </c>
      <c r="G48" s="49" t="s">
        <v>49</v>
      </c>
    </row>
    <row r="49" spans="1:7" ht="30.75" customHeight="1">
      <c r="A49" s="7" t="s">
        <v>54</v>
      </c>
      <c r="B49" s="36" t="s">
        <v>59</v>
      </c>
      <c r="C49" s="29">
        <v>17000</v>
      </c>
      <c r="D49" s="7">
        <v>2018</v>
      </c>
      <c r="E49" s="7">
        <v>2019</v>
      </c>
      <c r="F49" s="38">
        <v>17000</v>
      </c>
      <c r="G49" s="50"/>
    </row>
    <row r="50" spans="1:7" ht="31.5" customHeight="1">
      <c r="A50" s="7" t="s">
        <v>55</v>
      </c>
      <c r="B50" s="36" t="s">
        <v>61</v>
      </c>
      <c r="C50" s="29">
        <v>192000</v>
      </c>
      <c r="D50" s="7">
        <v>2018</v>
      </c>
      <c r="E50" s="7">
        <v>2019</v>
      </c>
      <c r="F50" s="38">
        <v>192000</v>
      </c>
      <c r="G50" s="50"/>
    </row>
    <row r="51" spans="1:7" ht="31.5" customHeight="1">
      <c r="A51" s="21" t="s">
        <v>57</v>
      </c>
      <c r="B51" s="36" t="s">
        <v>63</v>
      </c>
      <c r="C51" s="23">
        <v>102000</v>
      </c>
      <c r="D51" s="21">
        <v>2018</v>
      </c>
      <c r="E51" s="21">
        <v>2019</v>
      </c>
      <c r="F51" s="41">
        <v>102000</v>
      </c>
      <c r="G51" s="51"/>
    </row>
    <row r="52" spans="1:7" ht="18.75" customHeight="1">
      <c r="A52" s="21" t="s">
        <v>58</v>
      </c>
      <c r="B52" s="22" t="s">
        <v>65</v>
      </c>
      <c r="C52" s="23">
        <v>100000</v>
      </c>
      <c r="D52" s="21">
        <v>2018</v>
      </c>
      <c r="E52" s="21">
        <v>2018</v>
      </c>
      <c r="F52" s="41">
        <v>100000</v>
      </c>
      <c r="G52" s="51"/>
    </row>
    <row r="53" spans="1:8" ht="18" customHeight="1">
      <c r="A53" s="192" t="s">
        <v>60</v>
      </c>
      <c r="B53" s="201" t="s">
        <v>144</v>
      </c>
      <c r="C53" s="198">
        <v>5542953.97</v>
      </c>
      <c r="D53" s="192">
        <v>2018</v>
      </c>
      <c r="E53" s="192">
        <v>2020</v>
      </c>
      <c r="F53" s="35">
        <v>5542953.97</v>
      </c>
      <c r="G53" s="52"/>
      <c r="H53" s="2">
        <f>SUM(F12,F15,F18,F21,F22,F25,F26,F27,F28,F29,F30,F31,F34,F35,F36,F37,F40,F41,F42,F43,F46,F49,F50,F51,F52,F53)</f>
        <v>10655454.129999999</v>
      </c>
    </row>
    <row r="54" spans="1:8" ht="16.5" customHeight="1">
      <c r="A54" s="193"/>
      <c r="B54" s="202"/>
      <c r="C54" s="199"/>
      <c r="D54" s="193"/>
      <c r="E54" s="193"/>
      <c r="F54" s="39" t="s">
        <v>12</v>
      </c>
      <c r="G54" s="53"/>
      <c r="H54" s="2"/>
    </row>
    <row r="55" spans="1:8" ht="24.75" customHeight="1">
      <c r="A55" s="193"/>
      <c r="B55" s="202"/>
      <c r="C55" s="199"/>
      <c r="D55" s="193"/>
      <c r="E55" s="193"/>
      <c r="F55" s="39">
        <v>4403887.13</v>
      </c>
      <c r="G55" s="53" t="s">
        <v>49</v>
      </c>
      <c r="H55" s="2"/>
    </row>
    <row r="56" spans="1:8" ht="71.25" customHeight="1">
      <c r="A56" s="7" t="s">
        <v>62</v>
      </c>
      <c r="B56" s="28" t="s">
        <v>145</v>
      </c>
      <c r="C56" s="29">
        <v>20000</v>
      </c>
      <c r="D56" s="7">
        <v>2019</v>
      </c>
      <c r="E56" s="7">
        <v>2019</v>
      </c>
      <c r="F56" s="38">
        <v>20000</v>
      </c>
      <c r="G56" s="50"/>
      <c r="H56" s="2"/>
    </row>
    <row r="57" spans="1:8" ht="27" customHeight="1">
      <c r="A57" s="7" t="s">
        <v>64</v>
      </c>
      <c r="B57" s="36" t="s">
        <v>68</v>
      </c>
      <c r="C57" s="29">
        <v>10000</v>
      </c>
      <c r="D57" s="7">
        <v>2019</v>
      </c>
      <c r="E57" s="7">
        <v>2019</v>
      </c>
      <c r="F57" s="38">
        <v>10000</v>
      </c>
      <c r="G57" s="46"/>
      <c r="H57" s="2">
        <f>SUM(F56,F57,F58,F59,F60,F61,F62,F63,F64,F65,F66,F67,F68,F69,F70,F71,F72,F73,F74,F75,F76,F77,F78,F79,F80,F83,F84,F87,F88,F89)</f>
        <v>2131808.83</v>
      </c>
    </row>
    <row r="58" spans="1:7" ht="22.5" customHeight="1">
      <c r="A58" s="7" t="s">
        <v>66</v>
      </c>
      <c r="B58" s="28" t="s">
        <v>70</v>
      </c>
      <c r="C58" s="29">
        <v>50000</v>
      </c>
      <c r="D58" s="7">
        <v>2019</v>
      </c>
      <c r="E58" s="7">
        <v>2019</v>
      </c>
      <c r="F58" s="38">
        <v>50000</v>
      </c>
      <c r="G58" s="46"/>
    </row>
    <row r="59" spans="1:7" ht="53.25" customHeight="1">
      <c r="A59" s="7" t="s">
        <v>67</v>
      </c>
      <c r="B59" s="12" t="s">
        <v>72</v>
      </c>
      <c r="C59" s="13">
        <v>20000</v>
      </c>
      <c r="D59" s="11">
        <v>2019</v>
      </c>
      <c r="E59" s="11">
        <v>2019</v>
      </c>
      <c r="F59" s="35">
        <v>20000</v>
      </c>
      <c r="G59" s="54"/>
    </row>
    <row r="60" spans="1:7" ht="23.25" customHeight="1">
      <c r="A60" s="7" t="s">
        <v>69</v>
      </c>
      <c r="B60" s="28" t="s">
        <v>74</v>
      </c>
      <c r="C60" s="29">
        <v>56000</v>
      </c>
      <c r="D60" s="7">
        <v>2019</v>
      </c>
      <c r="E60" s="7">
        <v>2019</v>
      </c>
      <c r="F60" s="38">
        <v>56000</v>
      </c>
      <c r="G60" s="46"/>
    </row>
    <row r="61" spans="1:7" ht="34.5" customHeight="1">
      <c r="A61" s="7" t="s">
        <v>71</v>
      </c>
      <c r="B61" s="28" t="s">
        <v>76</v>
      </c>
      <c r="C61" s="29">
        <v>20000</v>
      </c>
      <c r="D61" s="7">
        <v>2019</v>
      </c>
      <c r="E61" s="7">
        <v>2019</v>
      </c>
      <c r="F61" s="38">
        <v>20000</v>
      </c>
      <c r="G61" s="46"/>
    </row>
    <row r="62" spans="1:7" ht="27.75" customHeight="1">
      <c r="A62" s="7" t="s">
        <v>73</v>
      </c>
      <c r="B62" s="28" t="s">
        <v>78</v>
      </c>
      <c r="C62" s="29">
        <v>30000</v>
      </c>
      <c r="D62" s="7">
        <v>2014</v>
      </c>
      <c r="E62" s="7">
        <v>2024</v>
      </c>
      <c r="F62" s="30">
        <v>30000</v>
      </c>
      <c r="G62" s="50"/>
    </row>
    <row r="63" spans="1:7" ht="27.75" customHeight="1">
      <c r="A63" s="7" t="s">
        <v>75</v>
      </c>
      <c r="B63" s="28" t="s">
        <v>80</v>
      </c>
      <c r="C63" s="29">
        <v>8763</v>
      </c>
      <c r="D63" s="7">
        <v>2019</v>
      </c>
      <c r="E63" s="7">
        <v>2019</v>
      </c>
      <c r="F63" s="30">
        <v>8763</v>
      </c>
      <c r="G63" s="50"/>
    </row>
    <row r="64" spans="1:7" ht="42.75" customHeight="1">
      <c r="A64" s="7" t="s">
        <v>77</v>
      </c>
      <c r="B64" s="28" t="s">
        <v>82</v>
      </c>
      <c r="C64" s="29">
        <v>18352</v>
      </c>
      <c r="D64" s="7">
        <v>2019</v>
      </c>
      <c r="E64" s="7">
        <v>2019</v>
      </c>
      <c r="F64" s="30">
        <v>18352</v>
      </c>
      <c r="G64" s="50"/>
    </row>
    <row r="65" spans="1:7" ht="42.75" customHeight="1">
      <c r="A65" s="7" t="s">
        <v>79</v>
      </c>
      <c r="B65" s="28" t="s">
        <v>84</v>
      </c>
      <c r="C65" s="29">
        <v>50000</v>
      </c>
      <c r="D65" s="7">
        <v>2019</v>
      </c>
      <c r="E65" s="7">
        <v>2019</v>
      </c>
      <c r="F65" s="30">
        <v>50000</v>
      </c>
      <c r="G65" s="50"/>
    </row>
    <row r="66" spans="1:7" ht="42.75" customHeight="1">
      <c r="A66" s="7" t="s">
        <v>81</v>
      </c>
      <c r="B66" s="28" t="s">
        <v>86</v>
      </c>
      <c r="C66" s="29">
        <v>68634</v>
      </c>
      <c r="D66" s="7">
        <v>2019</v>
      </c>
      <c r="E66" s="7">
        <v>2019</v>
      </c>
      <c r="F66" s="30">
        <v>68634</v>
      </c>
      <c r="G66" s="50"/>
    </row>
    <row r="67" spans="1:7" ht="54.75" customHeight="1">
      <c r="A67" s="7" t="s">
        <v>83</v>
      </c>
      <c r="B67" s="18" t="s">
        <v>88</v>
      </c>
      <c r="C67" s="29">
        <v>10</v>
      </c>
      <c r="D67" s="7">
        <v>2019</v>
      </c>
      <c r="E67" s="7">
        <v>2019</v>
      </c>
      <c r="F67" s="30">
        <v>10</v>
      </c>
      <c r="G67" s="50"/>
    </row>
    <row r="68" spans="1:7" ht="42.75" customHeight="1">
      <c r="A68" s="7" t="s">
        <v>85</v>
      </c>
      <c r="B68" s="28" t="s">
        <v>90</v>
      </c>
      <c r="C68" s="29">
        <v>15000</v>
      </c>
      <c r="D68" s="7">
        <v>2019</v>
      </c>
      <c r="E68" s="7">
        <v>2019</v>
      </c>
      <c r="F68" s="30">
        <v>15000</v>
      </c>
      <c r="G68" s="50"/>
    </row>
    <row r="69" spans="1:7" ht="42" customHeight="1">
      <c r="A69" s="7" t="s">
        <v>87</v>
      </c>
      <c r="B69" s="28" t="s">
        <v>92</v>
      </c>
      <c r="C69" s="29">
        <v>25000</v>
      </c>
      <c r="D69" s="7">
        <v>2016</v>
      </c>
      <c r="E69" s="7">
        <v>2019</v>
      </c>
      <c r="F69" s="30">
        <v>25000</v>
      </c>
      <c r="G69" s="50"/>
    </row>
    <row r="70" spans="1:7" ht="42" customHeight="1">
      <c r="A70" s="7" t="s">
        <v>89</v>
      </c>
      <c r="B70" s="28" t="s">
        <v>94</v>
      </c>
      <c r="C70" s="29">
        <v>10000</v>
      </c>
      <c r="D70" s="7">
        <v>2019</v>
      </c>
      <c r="E70" s="7">
        <v>2019</v>
      </c>
      <c r="F70" s="30">
        <v>10000</v>
      </c>
      <c r="G70" s="50"/>
    </row>
    <row r="71" spans="1:7" ht="37.5" customHeight="1">
      <c r="A71" s="7" t="s">
        <v>91</v>
      </c>
      <c r="B71" s="28" t="s">
        <v>96</v>
      </c>
      <c r="C71" s="29">
        <v>159740</v>
      </c>
      <c r="D71" s="7">
        <v>2019</v>
      </c>
      <c r="E71" s="7">
        <v>2019</v>
      </c>
      <c r="F71" s="30">
        <v>159740</v>
      </c>
      <c r="G71" s="50"/>
    </row>
    <row r="72" spans="1:8" ht="35.25" customHeight="1">
      <c r="A72" s="7" t="s">
        <v>93</v>
      </c>
      <c r="B72" s="28" t="s">
        <v>98</v>
      </c>
      <c r="C72" s="29">
        <v>6000</v>
      </c>
      <c r="D72" s="7">
        <v>2019</v>
      </c>
      <c r="E72" s="7">
        <v>2019</v>
      </c>
      <c r="F72" s="30">
        <v>6000</v>
      </c>
      <c r="G72" s="50"/>
      <c r="H72" s="2"/>
    </row>
    <row r="73" spans="1:7" ht="48" customHeight="1">
      <c r="A73" s="7" t="s">
        <v>95</v>
      </c>
      <c r="B73" s="28" t="s">
        <v>100</v>
      </c>
      <c r="C73" s="29">
        <v>133000</v>
      </c>
      <c r="D73" s="7">
        <v>2016</v>
      </c>
      <c r="E73" s="7">
        <v>2022</v>
      </c>
      <c r="F73" s="30">
        <v>133000</v>
      </c>
      <c r="G73" s="50"/>
    </row>
    <row r="74" spans="1:8" ht="21" customHeight="1">
      <c r="A74" s="7" t="s">
        <v>97</v>
      </c>
      <c r="B74" s="45" t="s">
        <v>102</v>
      </c>
      <c r="C74" s="29">
        <v>83750</v>
      </c>
      <c r="D74" s="7">
        <v>2019</v>
      </c>
      <c r="E74" s="7">
        <v>2019</v>
      </c>
      <c r="F74" s="30">
        <v>83750</v>
      </c>
      <c r="G74" s="50"/>
      <c r="H74" s="55"/>
    </row>
    <row r="75" spans="1:8" ht="25.5" customHeight="1">
      <c r="A75" s="7" t="s">
        <v>99</v>
      </c>
      <c r="B75" s="28" t="s">
        <v>104</v>
      </c>
      <c r="C75" s="29">
        <v>9000</v>
      </c>
      <c r="D75" s="7">
        <v>2019</v>
      </c>
      <c r="E75" s="21">
        <v>2019</v>
      </c>
      <c r="F75" s="27">
        <v>9000</v>
      </c>
      <c r="G75" s="51"/>
      <c r="H75" s="55"/>
    </row>
    <row r="76" spans="1:8" ht="25.5" customHeight="1">
      <c r="A76" s="7" t="s">
        <v>101</v>
      </c>
      <c r="B76" s="28" t="s">
        <v>106</v>
      </c>
      <c r="C76" s="29">
        <v>8000</v>
      </c>
      <c r="D76" s="7">
        <v>2019</v>
      </c>
      <c r="E76" s="21">
        <v>2019</v>
      </c>
      <c r="F76" s="27">
        <v>8000</v>
      </c>
      <c r="G76" s="51"/>
      <c r="H76" s="55"/>
    </row>
    <row r="77" spans="1:8" ht="25.5" customHeight="1">
      <c r="A77" s="7" t="s">
        <v>103</v>
      </c>
      <c r="B77" s="28" t="s">
        <v>108</v>
      </c>
      <c r="C77" s="29">
        <v>8500</v>
      </c>
      <c r="D77" s="7">
        <v>2019</v>
      </c>
      <c r="E77" s="21">
        <v>2019</v>
      </c>
      <c r="F77" s="27">
        <v>8500</v>
      </c>
      <c r="G77" s="51"/>
      <c r="H77" s="55"/>
    </row>
    <row r="78" spans="1:7" ht="23.25" customHeight="1">
      <c r="A78" s="7" t="s">
        <v>105</v>
      </c>
      <c r="B78" s="28" t="s">
        <v>110</v>
      </c>
      <c r="C78" s="29">
        <v>9000</v>
      </c>
      <c r="D78" s="7">
        <v>2019</v>
      </c>
      <c r="E78" s="7">
        <v>2019</v>
      </c>
      <c r="F78" s="30">
        <v>9000</v>
      </c>
      <c r="G78" s="50"/>
    </row>
    <row r="79" spans="1:7" ht="30" customHeight="1">
      <c r="A79" s="11" t="s">
        <v>107</v>
      </c>
      <c r="B79" s="12" t="s">
        <v>112</v>
      </c>
      <c r="C79" s="13">
        <v>0</v>
      </c>
      <c r="D79" s="11">
        <v>2019</v>
      </c>
      <c r="E79" s="11">
        <v>2019</v>
      </c>
      <c r="F79" s="25">
        <v>0</v>
      </c>
      <c r="G79" s="52"/>
    </row>
    <row r="80" spans="1:7" ht="18.75" customHeight="1">
      <c r="A80" s="192" t="s">
        <v>109</v>
      </c>
      <c r="B80" s="201" t="s">
        <v>114</v>
      </c>
      <c r="C80" s="198">
        <v>642530</v>
      </c>
      <c r="D80" s="192">
        <v>2018</v>
      </c>
      <c r="E80" s="192">
        <v>2019</v>
      </c>
      <c r="F80" s="25">
        <v>642530</v>
      </c>
      <c r="G80" s="52"/>
    </row>
    <row r="81" spans="1:7" ht="13.5" customHeight="1">
      <c r="A81" s="193"/>
      <c r="B81" s="202"/>
      <c r="C81" s="199"/>
      <c r="D81" s="193"/>
      <c r="E81" s="193"/>
      <c r="F81" s="20" t="s">
        <v>12</v>
      </c>
      <c r="G81" s="53"/>
    </row>
    <row r="82" spans="1:7" ht="15.75" customHeight="1">
      <c r="A82" s="194"/>
      <c r="B82" s="203"/>
      <c r="C82" s="200"/>
      <c r="D82" s="194"/>
      <c r="E82" s="194"/>
      <c r="F82" s="26">
        <v>309271</v>
      </c>
      <c r="G82" s="51" t="s">
        <v>279</v>
      </c>
    </row>
    <row r="83" spans="1:7" ht="39" customHeight="1">
      <c r="A83" s="17" t="s">
        <v>111</v>
      </c>
      <c r="B83" s="18" t="s">
        <v>116</v>
      </c>
      <c r="C83" s="19">
        <v>83763</v>
      </c>
      <c r="D83" s="17">
        <v>2019</v>
      </c>
      <c r="E83" s="17">
        <v>2019</v>
      </c>
      <c r="F83" s="30">
        <v>83763</v>
      </c>
      <c r="G83" s="50"/>
    </row>
    <row r="84" spans="1:7" ht="15.75" customHeight="1">
      <c r="A84" s="192" t="s">
        <v>113</v>
      </c>
      <c r="B84" s="201" t="s">
        <v>118</v>
      </c>
      <c r="C84" s="198">
        <v>482155.46</v>
      </c>
      <c r="D84" s="192">
        <v>2019</v>
      </c>
      <c r="E84" s="192">
        <v>2019</v>
      </c>
      <c r="F84" s="25">
        <v>482155.46</v>
      </c>
      <c r="G84" s="52"/>
    </row>
    <row r="85" spans="1:7" ht="15.75" customHeight="1">
      <c r="A85" s="193"/>
      <c r="B85" s="202"/>
      <c r="C85" s="199"/>
      <c r="D85" s="193"/>
      <c r="E85" s="193"/>
      <c r="F85" s="20" t="s">
        <v>12</v>
      </c>
      <c r="G85" s="53"/>
    </row>
    <row r="86" spans="1:7" ht="15.75" customHeight="1">
      <c r="A86" s="194"/>
      <c r="B86" s="203"/>
      <c r="C86" s="200"/>
      <c r="D86" s="194"/>
      <c r="E86" s="194"/>
      <c r="F86" s="27">
        <v>302814</v>
      </c>
      <c r="G86" s="51" t="s">
        <v>279</v>
      </c>
    </row>
    <row r="87" spans="1:7" ht="39.75" customHeight="1">
      <c r="A87" s="21" t="s">
        <v>115</v>
      </c>
      <c r="B87" s="22" t="s">
        <v>120</v>
      </c>
      <c r="C87" s="23">
        <v>73706.37</v>
      </c>
      <c r="D87" s="21">
        <v>2019</v>
      </c>
      <c r="E87" s="21">
        <v>2019</v>
      </c>
      <c r="F87" s="27">
        <v>73706.37</v>
      </c>
      <c r="G87" s="51"/>
    </row>
    <row r="88" spans="1:7" ht="24.75" customHeight="1">
      <c r="A88" s="21" t="s">
        <v>117</v>
      </c>
      <c r="B88" s="22" t="s">
        <v>122</v>
      </c>
      <c r="C88" s="23">
        <v>13000</v>
      </c>
      <c r="D88" s="21">
        <v>2019</v>
      </c>
      <c r="E88" s="21">
        <v>2019</v>
      </c>
      <c r="F88" s="27">
        <v>13000</v>
      </c>
      <c r="G88" s="51"/>
    </row>
    <row r="89" spans="1:7" ht="22.5" customHeight="1">
      <c r="A89" s="7" t="s">
        <v>119</v>
      </c>
      <c r="B89" s="36" t="s">
        <v>124</v>
      </c>
      <c r="C89" s="29">
        <v>17905</v>
      </c>
      <c r="D89" s="7">
        <v>2019</v>
      </c>
      <c r="E89" s="21">
        <v>2019</v>
      </c>
      <c r="F89" s="30">
        <v>17905</v>
      </c>
      <c r="G89" s="50"/>
    </row>
    <row r="90" spans="1:7" ht="16.5" customHeight="1">
      <c r="A90" s="192" t="s">
        <v>121</v>
      </c>
      <c r="B90" s="201" t="s">
        <v>143</v>
      </c>
      <c r="C90" s="198">
        <v>70000</v>
      </c>
      <c r="D90" s="192">
        <v>2019</v>
      </c>
      <c r="E90" s="192">
        <v>2019</v>
      </c>
      <c r="F90" s="25">
        <v>70000</v>
      </c>
      <c r="G90" s="52"/>
    </row>
    <row r="91" spans="1:7" ht="15.75" customHeight="1">
      <c r="A91" s="193"/>
      <c r="B91" s="202"/>
      <c r="C91" s="199"/>
      <c r="D91" s="193"/>
      <c r="E91" s="193"/>
      <c r="F91" s="20" t="s">
        <v>12</v>
      </c>
      <c r="G91" s="205" t="s">
        <v>13</v>
      </c>
    </row>
    <row r="92" spans="1:7" ht="15.75" customHeight="1">
      <c r="A92" s="194"/>
      <c r="B92" s="203"/>
      <c r="C92" s="200"/>
      <c r="D92" s="194"/>
      <c r="E92" s="194"/>
      <c r="F92" s="27">
        <v>29950</v>
      </c>
      <c r="G92" s="206"/>
    </row>
    <row r="93" spans="1:7" ht="13.5" customHeight="1">
      <c r="A93" s="192" t="s">
        <v>123</v>
      </c>
      <c r="B93" s="195" t="s">
        <v>127</v>
      </c>
      <c r="C93" s="198">
        <v>70344</v>
      </c>
      <c r="D93" s="192">
        <v>2019</v>
      </c>
      <c r="E93" s="192">
        <v>2019</v>
      </c>
      <c r="F93" s="25">
        <v>70344</v>
      </c>
      <c r="G93" s="52"/>
    </row>
    <row r="94" spans="1:7" ht="15" customHeight="1">
      <c r="A94" s="193"/>
      <c r="B94" s="196"/>
      <c r="C94" s="199"/>
      <c r="D94" s="193"/>
      <c r="E94" s="193"/>
      <c r="F94" s="20" t="s">
        <v>12</v>
      </c>
      <c r="G94" s="53"/>
    </row>
    <row r="95" spans="1:7" ht="14.25" customHeight="1">
      <c r="A95" s="194"/>
      <c r="B95" s="197"/>
      <c r="C95" s="200"/>
      <c r="D95" s="194"/>
      <c r="E95" s="194"/>
      <c r="F95" s="26">
        <v>24900</v>
      </c>
      <c r="G95" s="53" t="s">
        <v>128</v>
      </c>
    </row>
    <row r="96" spans="1:7" ht="21" customHeight="1">
      <c r="A96" s="7" t="s">
        <v>125</v>
      </c>
      <c r="B96" s="36" t="s">
        <v>130</v>
      </c>
      <c r="C96" s="29">
        <v>15000</v>
      </c>
      <c r="D96" s="7">
        <v>2019</v>
      </c>
      <c r="E96" s="7">
        <v>2019</v>
      </c>
      <c r="F96" s="30">
        <v>15000</v>
      </c>
      <c r="G96" s="50"/>
    </row>
    <row r="97" spans="1:8" ht="24.75" customHeight="1">
      <c r="A97" s="7" t="s">
        <v>126</v>
      </c>
      <c r="B97" s="28" t="s">
        <v>132</v>
      </c>
      <c r="C97" s="29">
        <v>7380</v>
      </c>
      <c r="D97" s="7">
        <v>2018</v>
      </c>
      <c r="E97" s="7">
        <v>2019</v>
      </c>
      <c r="F97" s="30">
        <v>7380</v>
      </c>
      <c r="G97" s="50"/>
      <c r="H97" s="2">
        <f>SUM(F90,F93,F96,F97,F98,F99,F100)</f>
        <v>218621.46</v>
      </c>
    </row>
    <row r="98" spans="1:7" ht="23.25" customHeight="1">
      <c r="A98" s="7" t="s">
        <v>129</v>
      </c>
      <c r="B98" s="28" t="s">
        <v>134</v>
      </c>
      <c r="C98" s="29">
        <v>27647.46</v>
      </c>
      <c r="D98" s="7">
        <v>2019</v>
      </c>
      <c r="E98" s="21">
        <v>2019</v>
      </c>
      <c r="F98" s="27">
        <v>27647.46</v>
      </c>
      <c r="G98" s="51"/>
    </row>
    <row r="99" spans="1:7" ht="26.25" customHeight="1">
      <c r="A99" s="7" t="s">
        <v>131</v>
      </c>
      <c r="B99" s="28" t="s">
        <v>135</v>
      </c>
      <c r="C99" s="29">
        <v>13250</v>
      </c>
      <c r="D99" s="7">
        <v>2019</v>
      </c>
      <c r="E99" s="21">
        <v>2019</v>
      </c>
      <c r="F99" s="27">
        <v>13250</v>
      </c>
      <c r="G99" s="51"/>
    </row>
    <row r="100" spans="1:7" ht="26.25" customHeight="1">
      <c r="A100" s="7" t="s">
        <v>133</v>
      </c>
      <c r="B100" s="28" t="s">
        <v>136</v>
      </c>
      <c r="C100" s="29">
        <v>15000</v>
      </c>
      <c r="D100" s="7">
        <v>2019</v>
      </c>
      <c r="E100" s="21">
        <v>2019</v>
      </c>
      <c r="F100" s="27">
        <v>15000</v>
      </c>
      <c r="G100" s="51"/>
    </row>
    <row r="101" spans="3:7" ht="13.5" customHeight="1">
      <c r="C101" s="55"/>
      <c r="E101" s="56" t="s">
        <v>137</v>
      </c>
      <c r="F101" s="57">
        <f>SUM(H53,H57,H97)</f>
        <v>13005884.42</v>
      </c>
      <c r="G101" s="58"/>
    </row>
    <row r="106" ht="11.25">
      <c r="F106" s="59"/>
    </row>
  </sheetData>
  <sheetProtection/>
  <mergeCells count="77">
    <mergeCell ref="A22:A24"/>
    <mergeCell ref="B22:B24"/>
    <mergeCell ref="C22:C24"/>
    <mergeCell ref="D22:D24"/>
    <mergeCell ref="E22:E24"/>
    <mergeCell ref="G91:G92"/>
    <mergeCell ref="A90:A92"/>
    <mergeCell ref="B90:B92"/>
    <mergeCell ref="C90:C92"/>
    <mergeCell ref="D90:D92"/>
    <mergeCell ref="E90:E92"/>
    <mergeCell ref="A43:A45"/>
    <mergeCell ref="B43:B45"/>
    <mergeCell ref="C43:C45"/>
    <mergeCell ref="D43:D45"/>
    <mergeCell ref="E43:E45"/>
    <mergeCell ref="E46:E48"/>
    <mergeCell ref="G44:G45"/>
    <mergeCell ref="A6:G7"/>
    <mergeCell ref="A9:A11"/>
    <mergeCell ref="B9:B11"/>
    <mergeCell ref="C9:C11"/>
    <mergeCell ref="D9:D11"/>
    <mergeCell ref="E9:E11"/>
    <mergeCell ref="F9:G10"/>
    <mergeCell ref="A12:A14"/>
    <mergeCell ref="B12:B14"/>
    <mergeCell ref="C12:C14"/>
    <mergeCell ref="D12:D14"/>
    <mergeCell ref="E12:E14"/>
    <mergeCell ref="G13:G14"/>
    <mergeCell ref="G18:G20"/>
    <mergeCell ref="A15:A17"/>
    <mergeCell ref="B15:B17"/>
    <mergeCell ref="C15:C17"/>
    <mergeCell ref="D15:D17"/>
    <mergeCell ref="E15:E17"/>
    <mergeCell ref="G16:G17"/>
    <mergeCell ref="A37:A39"/>
    <mergeCell ref="B37:B39"/>
    <mergeCell ref="C37:C39"/>
    <mergeCell ref="D37:D39"/>
    <mergeCell ref="E37:E39"/>
    <mergeCell ref="A18:A20"/>
    <mergeCell ref="B18:B20"/>
    <mergeCell ref="C18:C20"/>
    <mergeCell ref="D18:D20"/>
    <mergeCell ref="E18:E20"/>
    <mergeCell ref="A53:A55"/>
    <mergeCell ref="B53:B55"/>
    <mergeCell ref="C53:C55"/>
    <mergeCell ref="D53:D55"/>
    <mergeCell ref="E53:E55"/>
    <mergeCell ref="A31:A33"/>
    <mergeCell ref="B31:B33"/>
    <mergeCell ref="C31:C33"/>
    <mergeCell ref="D31:D33"/>
    <mergeCell ref="E31:E33"/>
    <mergeCell ref="A84:A86"/>
    <mergeCell ref="B84:B86"/>
    <mergeCell ref="C84:C86"/>
    <mergeCell ref="D84:D86"/>
    <mergeCell ref="E84:E86"/>
    <mergeCell ref="A46:A48"/>
    <mergeCell ref="B46:B48"/>
    <mergeCell ref="C46:C48"/>
    <mergeCell ref="D46:D48"/>
    <mergeCell ref="A93:A95"/>
    <mergeCell ref="B93:B95"/>
    <mergeCell ref="C93:C95"/>
    <mergeCell ref="D93:D95"/>
    <mergeCell ref="E93:E95"/>
    <mergeCell ref="A80:A82"/>
    <mergeCell ref="B80:B82"/>
    <mergeCell ref="C80:C82"/>
    <mergeCell ref="D80:D82"/>
    <mergeCell ref="E80:E8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7.875" style="62" customWidth="1"/>
    <col min="2" max="2" width="9.125" style="62" customWidth="1"/>
    <col min="3" max="3" width="12.00390625" style="62" bestFit="1" customWidth="1"/>
    <col min="4" max="5" width="9.125" style="62" customWidth="1"/>
    <col min="6" max="6" width="22.875" style="62" customWidth="1"/>
    <col min="7" max="7" width="12.25390625" style="63" bestFit="1" customWidth="1"/>
    <col min="8" max="8" width="12.625" style="62" customWidth="1"/>
    <col min="9" max="16384" width="9.125" style="62" customWidth="1"/>
  </cols>
  <sheetData>
    <row r="1" ht="12">
      <c r="F1" s="2" t="s">
        <v>142</v>
      </c>
    </row>
    <row r="2" ht="12">
      <c r="F2" s="2" t="s">
        <v>280</v>
      </c>
    </row>
    <row r="3" ht="12">
      <c r="F3" s="2" t="s">
        <v>139</v>
      </c>
    </row>
    <row r="4" ht="12">
      <c r="F4" s="2" t="s">
        <v>191</v>
      </c>
    </row>
    <row r="8" ht="12">
      <c r="B8" s="62" t="s">
        <v>147</v>
      </c>
    </row>
    <row r="9" ht="12">
      <c r="C9" s="62" t="s">
        <v>148</v>
      </c>
    </row>
    <row r="13" spans="1:7" ht="18">
      <c r="A13" s="64" t="s">
        <v>149</v>
      </c>
      <c r="G13" s="65">
        <f>SUM(G15,G17,G19)</f>
        <v>5205371.37</v>
      </c>
    </row>
    <row r="14" spans="1:7" ht="12">
      <c r="A14" s="66"/>
      <c r="G14" s="65"/>
    </row>
    <row r="15" spans="1:7" ht="32.25" customHeight="1">
      <c r="A15" s="67" t="s">
        <v>150</v>
      </c>
      <c r="B15" s="222" t="s">
        <v>151</v>
      </c>
      <c r="C15" s="222"/>
      <c r="D15" s="222"/>
      <c r="E15" s="222"/>
      <c r="F15" s="222"/>
      <c r="G15" s="65">
        <v>1927358</v>
      </c>
    </row>
    <row r="16" spans="1:7" ht="12">
      <c r="A16" s="68"/>
      <c r="B16" s="69"/>
      <c r="C16" s="69"/>
      <c r="D16" s="69"/>
      <c r="E16" s="69"/>
      <c r="F16" s="69"/>
      <c r="G16" s="70"/>
    </row>
    <row r="17" spans="1:7" s="67" customFormat="1" ht="21" customHeight="1">
      <c r="A17" s="67" t="s">
        <v>152</v>
      </c>
      <c r="B17" s="223" t="s">
        <v>153</v>
      </c>
      <c r="C17" s="223"/>
      <c r="D17" s="223"/>
      <c r="E17" s="223"/>
      <c r="F17" s="223"/>
      <c r="G17" s="65">
        <v>1900000</v>
      </c>
    </row>
    <row r="18" spans="1:7" ht="12">
      <c r="A18" s="66"/>
      <c r="C18" s="71"/>
      <c r="D18" s="71"/>
      <c r="E18" s="71"/>
      <c r="F18" s="71"/>
      <c r="G18" s="72"/>
    </row>
    <row r="19" spans="1:8" ht="12">
      <c r="A19" s="66" t="s">
        <v>154</v>
      </c>
      <c r="B19" s="66" t="s">
        <v>155</v>
      </c>
      <c r="C19" s="73"/>
      <c r="D19" s="73"/>
      <c r="E19" s="73"/>
      <c r="F19" s="73"/>
      <c r="G19" s="65">
        <v>1378013.37</v>
      </c>
      <c r="H19" s="74"/>
    </row>
    <row r="20" spans="1:7" ht="12">
      <c r="A20" s="68"/>
      <c r="B20" s="68"/>
      <c r="C20" s="75"/>
      <c r="D20" s="75"/>
      <c r="E20" s="75"/>
      <c r="F20" s="75"/>
      <c r="G20" s="65"/>
    </row>
    <row r="21" spans="3:6" ht="12">
      <c r="C21" s="71"/>
      <c r="D21" s="71"/>
      <c r="E21" s="71"/>
      <c r="F21" s="71"/>
    </row>
    <row r="22" spans="1:7" s="66" customFormat="1" ht="16.5" customHeight="1">
      <c r="A22" s="64" t="s">
        <v>156</v>
      </c>
      <c r="G22" s="65">
        <f>SUM(G26,G24)</f>
        <v>5801453.13</v>
      </c>
    </row>
    <row r="23" spans="1:6" ht="12">
      <c r="A23" s="76"/>
      <c r="B23" s="77"/>
      <c r="C23" s="77"/>
      <c r="D23" s="77"/>
      <c r="E23" s="77"/>
      <c r="F23" s="77"/>
    </row>
    <row r="24" spans="1:7" ht="29.25" customHeight="1">
      <c r="A24" s="67" t="s">
        <v>157</v>
      </c>
      <c r="B24" s="222" t="s">
        <v>158</v>
      </c>
      <c r="C24" s="222"/>
      <c r="D24" s="222"/>
      <c r="E24" s="222"/>
      <c r="F24" s="222"/>
      <c r="G24" s="65">
        <v>3253953.13</v>
      </c>
    </row>
    <row r="25" spans="1:7" ht="12">
      <c r="A25" s="78"/>
      <c r="B25" s="69"/>
      <c r="C25" s="69"/>
      <c r="D25" s="69"/>
      <c r="E25" s="69"/>
      <c r="F25" s="69"/>
      <c r="G25" s="70"/>
    </row>
    <row r="26" spans="1:7" s="66" customFormat="1" ht="12">
      <c r="A26" s="66" t="s">
        <v>159</v>
      </c>
      <c r="B26" s="224" t="s">
        <v>160</v>
      </c>
      <c r="C26" s="224"/>
      <c r="D26" s="224"/>
      <c r="E26" s="224"/>
      <c r="F26" s="224"/>
      <c r="G26" s="65">
        <v>2547500</v>
      </c>
    </row>
  </sheetData>
  <sheetProtection/>
  <mergeCells count="4">
    <mergeCell ref="B15:F15"/>
    <mergeCell ref="B17:F17"/>
    <mergeCell ref="B24:F24"/>
    <mergeCell ref="B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75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5.875" style="0" customWidth="1"/>
    <col min="4" max="4" width="48.625" style="0" customWidth="1"/>
    <col min="5" max="5" width="11.125" style="0" customWidth="1"/>
    <col min="6" max="6" width="12.375" style="0" customWidth="1"/>
  </cols>
  <sheetData>
    <row r="1" spans="5:8" ht="12.75">
      <c r="E1" s="95" t="s">
        <v>277</v>
      </c>
      <c r="G1" s="95"/>
      <c r="H1" s="95"/>
    </row>
    <row r="2" spans="5:8" ht="12.75">
      <c r="E2" s="2" t="s">
        <v>280</v>
      </c>
      <c r="F2" s="2"/>
      <c r="G2" s="1"/>
      <c r="H2" s="1"/>
    </row>
    <row r="3" spans="5:8" ht="12.75">
      <c r="E3" s="2" t="s">
        <v>139</v>
      </c>
      <c r="F3" s="2"/>
      <c r="G3" s="1"/>
      <c r="H3" s="1"/>
    </row>
    <row r="4" spans="5:8" ht="12.75">
      <c r="E4" s="2" t="s">
        <v>191</v>
      </c>
      <c r="F4" s="2"/>
      <c r="G4" s="1"/>
      <c r="H4" s="1"/>
    </row>
    <row r="5" spans="5:8" ht="12.75">
      <c r="E5" s="1"/>
      <c r="G5" s="1"/>
      <c r="H5" s="1"/>
    </row>
    <row r="6" ht="12.75">
      <c r="A6" t="s">
        <v>192</v>
      </c>
    </row>
    <row r="7" s="96" customFormat="1" ht="18.75">
      <c r="A7" s="96" t="s">
        <v>193</v>
      </c>
    </row>
    <row r="8" ht="7.5" customHeight="1"/>
    <row r="9" spans="1:6" s="97" customFormat="1" ht="13.5" customHeight="1">
      <c r="A9" s="225" t="s">
        <v>194</v>
      </c>
      <c r="B9" s="225" t="s">
        <v>195</v>
      </c>
      <c r="C9" s="225" t="s">
        <v>196</v>
      </c>
      <c r="D9" s="225" t="s">
        <v>2</v>
      </c>
      <c r="E9" s="226" t="s">
        <v>197</v>
      </c>
      <c r="F9" s="226"/>
    </row>
    <row r="10" spans="1:6" s="97" customFormat="1" ht="42" customHeight="1">
      <c r="A10" s="225"/>
      <c r="B10" s="225"/>
      <c r="C10" s="225"/>
      <c r="D10" s="225"/>
      <c r="E10" s="98" t="s">
        <v>198</v>
      </c>
      <c r="F10" s="98" t="s">
        <v>199</v>
      </c>
    </row>
    <row r="11" spans="1:6" s="97" customFormat="1" ht="21.75" customHeight="1">
      <c r="A11" s="99" t="s">
        <v>200</v>
      </c>
      <c r="B11" s="100"/>
      <c r="C11" s="100"/>
      <c r="D11" s="101" t="s">
        <v>201</v>
      </c>
      <c r="E11" s="102">
        <f>E12</f>
        <v>0</v>
      </c>
      <c r="F11" s="102">
        <f>F12</f>
        <v>500000</v>
      </c>
    </row>
    <row r="12" spans="1:6" s="108" customFormat="1" ht="17.25" customHeight="1">
      <c r="A12" s="103"/>
      <c r="B12" s="104" t="s">
        <v>202</v>
      </c>
      <c r="C12" s="105"/>
      <c r="D12" s="106" t="s">
        <v>203</v>
      </c>
      <c r="E12" s="107">
        <f>E13</f>
        <v>0</v>
      </c>
      <c r="F12" s="107">
        <f>F13</f>
        <v>500000</v>
      </c>
    </row>
    <row r="13" spans="1:6" s="114" customFormat="1" ht="22.5" customHeight="1">
      <c r="A13" s="109"/>
      <c r="B13" s="110"/>
      <c r="C13" s="111" t="s">
        <v>204</v>
      </c>
      <c r="D13" s="112" t="s">
        <v>205</v>
      </c>
      <c r="E13" s="113"/>
      <c r="F13" s="113">
        <v>500000</v>
      </c>
    </row>
    <row r="14" spans="1:6" s="114" customFormat="1" ht="15.75" customHeight="1">
      <c r="A14" s="115">
        <v>855</v>
      </c>
      <c r="B14" s="116"/>
      <c r="C14" s="117"/>
      <c r="D14" s="118" t="s">
        <v>206</v>
      </c>
      <c r="E14" s="119"/>
      <c r="F14" s="119">
        <f>SUM(F15,F17)</f>
        <v>90000</v>
      </c>
    </row>
    <row r="15" spans="1:6" s="123" customFormat="1" ht="18.75" customHeight="1">
      <c r="A15" s="120"/>
      <c r="B15" s="121" t="s">
        <v>207</v>
      </c>
      <c r="C15" s="105"/>
      <c r="D15" s="106" t="s">
        <v>208</v>
      </c>
      <c r="E15" s="122"/>
      <c r="F15" s="122">
        <f>F16</f>
        <v>60000</v>
      </c>
    </row>
    <row r="16" spans="1:6" s="114" customFormat="1" ht="24.75" customHeight="1">
      <c r="A16" s="124"/>
      <c r="B16" s="110"/>
      <c r="C16" s="111" t="s">
        <v>209</v>
      </c>
      <c r="D16" s="112" t="s">
        <v>210</v>
      </c>
      <c r="E16" s="113"/>
      <c r="F16" s="113">
        <v>60000</v>
      </c>
    </row>
    <row r="17" spans="1:6" s="123" customFormat="1" ht="16.5" customHeight="1">
      <c r="A17" s="120"/>
      <c r="B17" s="121" t="s">
        <v>211</v>
      </c>
      <c r="C17" s="105"/>
      <c r="D17" s="106" t="s">
        <v>212</v>
      </c>
      <c r="E17" s="122"/>
      <c r="F17" s="122">
        <f>F18</f>
        <v>30000</v>
      </c>
    </row>
    <row r="18" spans="1:6" s="114" customFormat="1" ht="24" customHeight="1">
      <c r="A18" s="124"/>
      <c r="B18" s="110"/>
      <c r="C18" s="111" t="s">
        <v>209</v>
      </c>
      <c r="D18" s="112" t="s">
        <v>210</v>
      </c>
      <c r="E18" s="113"/>
      <c r="F18" s="113">
        <v>30000</v>
      </c>
    </row>
    <row r="19" spans="1:6" s="127" customFormat="1" ht="17.25" customHeight="1">
      <c r="A19" s="125">
        <v>921</v>
      </c>
      <c r="B19" s="125"/>
      <c r="C19" s="125"/>
      <c r="D19" s="101" t="s">
        <v>213</v>
      </c>
      <c r="E19" s="126">
        <f>SUM(E20,E22)</f>
        <v>1003000</v>
      </c>
      <c r="F19" s="126">
        <f>SUM(F20,F22)</f>
        <v>0</v>
      </c>
    </row>
    <row r="20" spans="1:6" s="130" customFormat="1" ht="15.75" customHeight="1">
      <c r="A20" s="128"/>
      <c r="B20" s="104" t="s">
        <v>214</v>
      </c>
      <c r="C20" s="105"/>
      <c r="D20" s="106" t="s">
        <v>215</v>
      </c>
      <c r="E20" s="129">
        <f>E21</f>
        <v>752000</v>
      </c>
      <c r="F20" s="129">
        <f>F21</f>
        <v>0</v>
      </c>
    </row>
    <row r="21" spans="1:6" s="134" customFormat="1" ht="24" customHeight="1">
      <c r="A21" s="131"/>
      <c r="B21" s="132"/>
      <c r="C21" s="111" t="s">
        <v>216</v>
      </c>
      <c r="D21" s="112" t="s">
        <v>217</v>
      </c>
      <c r="E21" s="133">
        <v>752000</v>
      </c>
      <c r="F21" s="133"/>
    </row>
    <row r="22" spans="1:6" s="130" customFormat="1" ht="15.75" customHeight="1">
      <c r="A22" s="135"/>
      <c r="B22" s="104" t="s">
        <v>218</v>
      </c>
      <c r="C22" s="105"/>
      <c r="D22" s="106" t="s">
        <v>219</v>
      </c>
      <c r="E22" s="136">
        <f>E23</f>
        <v>251000</v>
      </c>
      <c r="F22" s="129">
        <f>F23</f>
        <v>0</v>
      </c>
    </row>
    <row r="23" spans="1:6" s="134" customFormat="1" ht="21.75" customHeight="1">
      <c r="A23" s="137"/>
      <c r="B23" s="132"/>
      <c r="C23" s="111" t="s">
        <v>216</v>
      </c>
      <c r="D23" s="112" t="s">
        <v>220</v>
      </c>
      <c r="E23" s="133">
        <v>251000</v>
      </c>
      <c r="F23" s="133"/>
    </row>
    <row r="24" spans="1:6" s="139" customFormat="1" ht="12.75">
      <c r="A24" s="138"/>
      <c r="B24" s="125"/>
      <c r="C24" s="125"/>
      <c r="D24" s="125" t="s">
        <v>190</v>
      </c>
      <c r="E24" s="126">
        <f>SUM(E11,E19)</f>
        <v>1003000</v>
      </c>
      <c r="F24" s="126">
        <f>SUM(F11,F14,F19)</f>
        <v>590000</v>
      </c>
    </row>
    <row r="25" spans="1:6" ht="5.25" customHeight="1">
      <c r="A25" s="140"/>
      <c r="B25" s="140"/>
      <c r="C25" s="140"/>
      <c r="E25" s="141"/>
      <c r="F25" s="141"/>
    </row>
    <row r="26" spans="1:6" ht="18.75">
      <c r="A26" s="96" t="s">
        <v>221</v>
      </c>
      <c r="B26" s="140"/>
      <c r="C26" s="140"/>
      <c r="E26" s="141"/>
      <c r="F26" s="141"/>
    </row>
    <row r="27" spans="1:6" ht="5.25" customHeight="1">
      <c r="A27" s="140"/>
      <c r="B27" s="140"/>
      <c r="C27" s="140"/>
      <c r="E27" s="141"/>
      <c r="F27" s="141"/>
    </row>
    <row r="28" spans="1:6" ht="13.5" customHeight="1">
      <c r="A28" s="225" t="s">
        <v>194</v>
      </c>
      <c r="B28" s="225" t="s">
        <v>195</v>
      </c>
      <c r="C28" s="225" t="s">
        <v>196</v>
      </c>
      <c r="D28" s="227" t="s">
        <v>2</v>
      </c>
      <c r="E28" s="226" t="s">
        <v>197</v>
      </c>
      <c r="F28" s="226"/>
    </row>
    <row r="29" spans="1:6" ht="37.5" customHeight="1">
      <c r="A29" s="225"/>
      <c r="B29" s="225"/>
      <c r="C29" s="225"/>
      <c r="D29" s="227"/>
      <c r="E29" s="98" t="s">
        <v>198</v>
      </c>
      <c r="F29" s="98" t="s">
        <v>199</v>
      </c>
    </row>
    <row r="30" spans="1:6" s="127" customFormat="1" ht="16.5" customHeight="1">
      <c r="A30" s="99" t="s">
        <v>165</v>
      </c>
      <c r="B30" s="100"/>
      <c r="C30" s="100"/>
      <c r="D30" s="101" t="s">
        <v>222</v>
      </c>
      <c r="E30" s="126">
        <f>E31</f>
        <v>0</v>
      </c>
      <c r="F30" s="126">
        <f>F31</f>
        <v>20000</v>
      </c>
    </row>
    <row r="31" spans="1:6" s="130" customFormat="1" ht="15.75" customHeight="1">
      <c r="A31" s="142"/>
      <c r="B31" s="104" t="s">
        <v>223</v>
      </c>
      <c r="C31" s="105"/>
      <c r="D31" s="106" t="s">
        <v>224</v>
      </c>
      <c r="E31" s="129">
        <f>E32</f>
        <v>0</v>
      </c>
      <c r="F31" s="129">
        <f>F32</f>
        <v>20000</v>
      </c>
    </row>
    <row r="32" spans="1:6" s="134" customFormat="1" ht="35.25" customHeight="1">
      <c r="A32" s="143"/>
      <c r="B32" s="144"/>
      <c r="C32" s="111" t="s">
        <v>225</v>
      </c>
      <c r="D32" s="112" t="s">
        <v>226</v>
      </c>
      <c r="E32" s="133"/>
      <c r="F32" s="133">
        <v>20000</v>
      </c>
    </row>
    <row r="33" spans="1:6" ht="18.75" customHeight="1">
      <c r="A33" s="99" t="s">
        <v>227</v>
      </c>
      <c r="B33" s="100"/>
      <c r="C33" s="100"/>
      <c r="D33" s="101" t="s">
        <v>228</v>
      </c>
      <c r="E33" s="145">
        <f>E34</f>
        <v>1000</v>
      </c>
      <c r="F33" s="145">
        <f>F34</f>
        <v>0</v>
      </c>
    </row>
    <row r="34" spans="1:6" ht="17.25" customHeight="1">
      <c r="A34" s="103"/>
      <c r="B34" s="104" t="s">
        <v>229</v>
      </c>
      <c r="C34" s="105"/>
      <c r="D34" s="106" t="s">
        <v>230</v>
      </c>
      <c r="E34" s="136">
        <f>E35</f>
        <v>1000</v>
      </c>
      <c r="F34" s="136">
        <f>F35</f>
        <v>0</v>
      </c>
    </row>
    <row r="35" spans="1:6" s="134" customFormat="1" ht="37.5" customHeight="1">
      <c r="A35" s="146"/>
      <c r="B35" s="144"/>
      <c r="C35" s="111" t="s">
        <v>231</v>
      </c>
      <c r="D35" s="147" t="s">
        <v>232</v>
      </c>
      <c r="E35" s="133">
        <v>1000</v>
      </c>
      <c r="F35" s="133"/>
    </row>
    <row r="36" spans="1:6" s="127" customFormat="1" ht="18" customHeight="1">
      <c r="A36" s="125">
        <v>754</v>
      </c>
      <c r="B36" s="125"/>
      <c r="C36" s="125"/>
      <c r="D36" s="148" t="s">
        <v>233</v>
      </c>
      <c r="E36" s="126">
        <f>E37</f>
        <v>0</v>
      </c>
      <c r="F36" s="126">
        <f>F37</f>
        <v>97920.56</v>
      </c>
    </row>
    <row r="37" spans="1:6" s="150" customFormat="1" ht="15.75" customHeight="1">
      <c r="A37" s="149"/>
      <c r="B37" s="104" t="s">
        <v>234</v>
      </c>
      <c r="C37" s="105"/>
      <c r="D37" s="106" t="s">
        <v>235</v>
      </c>
      <c r="E37" s="136">
        <f>E38</f>
        <v>0</v>
      </c>
      <c r="F37" s="136">
        <f>SUM(F38:F39)</f>
        <v>97920.56</v>
      </c>
    </row>
    <row r="38" spans="1:6" s="134" customFormat="1" ht="39.75" customHeight="1">
      <c r="A38" s="137"/>
      <c r="B38" s="111"/>
      <c r="C38" s="132" t="s">
        <v>236</v>
      </c>
      <c r="D38" s="112" t="s">
        <v>237</v>
      </c>
      <c r="E38" s="133"/>
      <c r="F38" s="133">
        <v>41920.56</v>
      </c>
    </row>
    <row r="39" spans="1:6" s="134" customFormat="1" ht="49.5" customHeight="1">
      <c r="A39" s="151"/>
      <c r="B39" s="111"/>
      <c r="C39" s="132" t="s">
        <v>238</v>
      </c>
      <c r="D39" s="152" t="s">
        <v>239</v>
      </c>
      <c r="E39" s="133"/>
      <c r="F39" s="133">
        <v>56000</v>
      </c>
    </row>
    <row r="40" spans="1:6" s="157" customFormat="1" ht="18" customHeight="1">
      <c r="A40" s="153">
        <v>801</v>
      </c>
      <c r="B40" s="154"/>
      <c r="C40" s="155"/>
      <c r="D40" s="156" t="s">
        <v>201</v>
      </c>
      <c r="E40" s="102">
        <f>SUM(E43,E41)</f>
        <v>10296</v>
      </c>
      <c r="F40" s="102">
        <f>SUM(F43,F41)</f>
        <v>3000</v>
      </c>
    </row>
    <row r="41" spans="1:6" s="157" customFormat="1" ht="16.5" customHeight="1">
      <c r="A41" s="158"/>
      <c r="B41" s="159">
        <v>80113</v>
      </c>
      <c r="C41" s="159"/>
      <c r="D41" s="160" t="s">
        <v>240</v>
      </c>
      <c r="E41" s="161">
        <f>E42</f>
        <v>10296</v>
      </c>
      <c r="F41" s="161">
        <f>F42</f>
        <v>0</v>
      </c>
    </row>
    <row r="42" spans="1:6" s="157" customFormat="1" ht="42" customHeight="1">
      <c r="A42" s="124"/>
      <c r="B42" s="162"/>
      <c r="C42" s="111" t="s">
        <v>231</v>
      </c>
      <c r="D42" s="147" t="s">
        <v>232</v>
      </c>
      <c r="E42" s="113">
        <v>10296</v>
      </c>
      <c r="F42" s="113"/>
    </row>
    <row r="43" spans="1:6" s="150" customFormat="1" ht="16.5" customHeight="1">
      <c r="A43" s="163"/>
      <c r="B43" s="104" t="s">
        <v>241</v>
      </c>
      <c r="C43" s="105"/>
      <c r="D43" s="106" t="s">
        <v>242</v>
      </c>
      <c r="E43" s="136">
        <f>E44</f>
        <v>0</v>
      </c>
      <c r="F43" s="136">
        <f>F44</f>
        <v>3000</v>
      </c>
    </row>
    <row r="44" spans="1:6" s="134" customFormat="1" ht="35.25" customHeight="1">
      <c r="A44" s="164"/>
      <c r="B44" s="144"/>
      <c r="C44" s="111" t="s">
        <v>236</v>
      </c>
      <c r="D44" s="112" t="s">
        <v>237</v>
      </c>
      <c r="E44" s="165"/>
      <c r="F44" s="133">
        <v>3000</v>
      </c>
    </row>
    <row r="45" spans="1:6" s="127" customFormat="1" ht="12.75">
      <c r="A45" s="125">
        <v>851</v>
      </c>
      <c r="B45" s="166"/>
      <c r="C45" s="100"/>
      <c r="D45" s="167" t="s">
        <v>243</v>
      </c>
      <c r="E45" s="126">
        <f>SUM(E46,E48,E50,E52)</f>
        <v>35000</v>
      </c>
      <c r="F45" s="126">
        <f>SUM(F46,F48,F50,F52)</f>
        <v>33000</v>
      </c>
    </row>
    <row r="46" spans="1:6" s="127" customFormat="1" ht="12.75">
      <c r="A46" s="168"/>
      <c r="B46" s="144" t="s">
        <v>244</v>
      </c>
      <c r="C46" s="169"/>
      <c r="D46" s="170" t="s">
        <v>245</v>
      </c>
      <c r="E46" s="165">
        <f>E47</f>
        <v>20000</v>
      </c>
      <c r="F46" s="165">
        <f>F47</f>
        <v>0</v>
      </c>
    </row>
    <row r="47" spans="1:6" s="157" customFormat="1" ht="48">
      <c r="A47" s="131"/>
      <c r="B47" s="132"/>
      <c r="C47" s="171" t="s">
        <v>246</v>
      </c>
      <c r="D47" s="172" t="s">
        <v>247</v>
      </c>
      <c r="E47" s="133">
        <v>20000</v>
      </c>
      <c r="F47" s="133">
        <v>0</v>
      </c>
    </row>
    <row r="48" spans="1:6" s="127" customFormat="1" ht="24">
      <c r="A48" s="168"/>
      <c r="B48" s="144" t="s">
        <v>248</v>
      </c>
      <c r="C48" s="173"/>
      <c r="D48" s="174" t="s">
        <v>249</v>
      </c>
      <c r="E48" s="165">
        <f>E49</f>
        <v>15000</v>
      </c>
      <c r="F48" s="165">
        <f>F49</f>
        <v>0</v>
      </c>
    </row>
    <row r="49" spans="1:6" s="157" customFormat="1" ht="43.5" customHeight="1">
      <c r="A49" s="131"/>
      <c r="B49" s="132"/>
      <c r="C49" s="171" t="s">
        <v>250</v>
      </c>
      <c r="D49" s="172" t="s">
        <v>251</v>
      </c>
      <c r="E49" s="133">
        <v>15000</v>
      </c>
      <c r="F49" s="133"/>
    </row>
    <row r="50" spans="1:6" s="150" customFormat="1" ht="12.75">
      <c r="A50" s="163"/>
      <c r="B50" s="104" t="s">
        <v>252</v>
      </c>
      <c r="C50" s="105"/>
      <c r="D50" s="175" t="s">
        <v>253</v>
      </c>
      <c r="E50" s="136">
        <f>E51</f>
        <v>0</v>
      </c>
      <c r="F50" s="136">
        <f>F51</f>
        <v>24000</v>
      </c>
    </row>
    <row r="51" spans="1:6" s="157" customFormat="1" ht="36">
      <c r="A51" s="131"/>
      <c r="B51" s="132"/>
      <c r="C51" s="111" t="s">
        <v>236</v>
      </c>
      <c r="D51" s="112" t="s">
        <v>237</v>
      </c>
      <c r="E51" s="133"/>
      <c r="F51" s="133">
        <v>24000</v>
      </c>
    </row>
    <row r="52" spans="1:6" s="150" customFormat="1" ht="12.75">
      <c r="A52" s="163"/>
      <c r="B52" s="104" t="s">
        <v>254</v>
      </c>
      <c r="C52" s="105"/>
      <c r="D52" s="176" t="s">
        <v>242</v>
      </c>
      <c r="E52" s="136">
        <f>E53</f>
        <v>0</v>
      </c>
      <c r="F52" s="136">
        <f>F53</f>
        <v>9000</v>
      </c>
    </row>
    <row r="53" spans="1:6" s="134" customFormat="1" ht="36">
      <c r="A53" s="164"/>
      <c r="B53" s="144"/>
      <c r="C53" s="111" t="s">
        <v>236</v>
      </c>
      <c r="D53" s="112" t="s">
        <v>237</v>
      </c>
      <c r="E53" s="165"/>
      <c r="F53" s="133">
        <v>9000</v>
      </c>
    </row>
    <row r="54" spans="1:6" s="134" customFormat="1" ht="12.75">
      <c r="A54" s="177">
        <v>853</v>
      </c>
      <c r="B54" s="178"/>
      <c r="C54" s="179"/>
      <c r="D54" s="180" t="s">
        <v>255</v>
      </c>
      <c r="E54" s="145">
        <f>E55</f>
        <v>1977</v>
      </c>
      <c r="F54" s="145">
        <f>F55</f>
        <v>0</v>
      </c>
    </row>
    <row r="55" spans="1:6" s="150" customFormat="1" ht="25.5" customHeight="1">
      <c r="A55" s="149"/>
      <c r="B55" s="104" t="s">
        <v>256</v>
      </c>
      <c r="C55" s="105"/>
      <c r="D55" s="181" t="s">
        <v>257</v>
      </c>
      <c r="E55" s="136">
        <f>E56</f>
        <v>1977</v>
      </c>
      <c r="F55" s="136">
        <f>F56</f>
        <v>0</v>
      </c>
    </row>
    <row r="56" spans="1:6" s="134" customFormat="1" ht="33.75">
      <c r="A56" s="164"/>
      <c r="B56" s="144"/>
      <c r="C56" s="111" t="s">
        <v>231</v>
      </c>
      <c r="D56" s="182" t="s">
        <v>232</v>
      </c>
      <c r="E56" s="165">
        <v>1977</v>
      </c>
      <c r="F56" s="133"/>
    </row>
    <row r="57" spans="1:6" s="139" customFormat="1" ht="12.75">
      <c r="A57" s="125">
        <v>900</v>
      </c>
      <c r="B57" s="125"/>
      <c r="C57" s="125"/>
      <c r="D57" s="148" t="s">
        <v>258</v>
      </c>
      <c r="E57" s="126">
        <f>SUM(E58,E60,E62,E64)</f>
        <v>78500</v>
      </c>
      <c r="F57" s="126">
        <f>SUM(F58,F60,F62)</f>
        <v>298740</v>
      </c>
    </row>
    <row r="58" spans="1:6" s="127" customFormat="1" ht="12.75">
      <c r="A58" s="183"/>
      <c r="B58" s="184">
        <v>90001</v>
      </c>
      <c r="C58" s="185"/>
      <c r="D58" s="186" t="s">
        <v>259</v>
      </c>
      <c r="E58" s="165"/>
      <c r="F58" s="165">
        <f>F59</f>
        <v>165740</v>
      </c>
    </row>
    <row r="59" spans="1:6" s="157" customFormat="1" ht="48">
      <c r="A59" s="131"/>
      <c r="B59" s="187"/>
      <c r="C59" s="188">
        <v>6230</v>
      </c>
      <c r="D59" s="152" t="s">
        <v>239</v>
      </c>
      <c r="E59" s="133"/>
      <c r="F59" s="133">
        <v>165740</v>
      </c>
    </row>
    <row r="60" spans="1:6" s="157" customFormat="1" ht="12.75">
      <c r="A60" s="131"/>
      <c r="B60" s="184">
        <v>90005</v>
      </c>
      <c r="C60" s="185"/>
      <c r="D60" s="186" t="s">
        <v>260</v>
      </c>
      <c r="E60" s="165"/>
      <c r="F60" s="165">
        <f>F61</f>
        <v>133000</v>
      </c>
    </row>
    <row r="61" spans="1:6" s="157" customFormat="1" ht="54.75" customHeight="1">
      <c r="A61" s="131"/>
      <c r="B61" s="187"/>
      <c r="C61" s="188">
        <v>6230</v>
      </c>
      <c r="D61" s="152" t="s">
        <v>239</v>
      </c>
      <c r="E61" s="133"/>
      <c r="F61" s="133">
        <v>133000</v>
      </c>
    </row>
    <row r="62" spans="1:6" s="130" customFormat="1" ht="12.75">
      <c r="A62" s="135"/>
      <c r="B62" s="104" t="s">
        <v>261</v>
      </c>
      <c r="C62" s="105"/>
      <c r="D62" s="106" t="s">
        <v>262</v>
      </c>
      <c r="E62" s="136">
        <f>E63</f>
        <v>55000</v>
      </c>
      <c r="F62" s="136">
        <f>F63</f>
        <v>0</v>
      </c>
    </row>
    <row r="63" spans="1:6" s="134" customFormat="1" ht="33.75" customHeight="1">
      <c r="A63" s="131"/>
      <c r="B63" s="132"/>
      <c r="C63" s="111" t="s">
        <v>263</v>
      </c>
      <c r="D63" s="112" t="s">
        <v>264</v>
      </c>
      <c r="E63" s="133">
        <v>55000</v>
      </c>
      <c r="F63" s="133"/>
    </row>
    <row r="64" spans="1:6" s="150" customFormat="1" ht="24.75" customHeight="1">
      <c r="A64" s="163"/>
      <c r="B64" s="104" t="s">
        <v>265</v>
      </c>
      <c r="C64" s="105"/>
      <c r="D64" s="106" t="s">
        <v>266</v>
      </c>
      <c r="E64" s="136">
        <f>E65</f>
        <v>23500</v>
      </c>
      <c r="F64" s="136"/>
    </row>
    <row r="65" spans="1:6" s="134" customFormat="1" ht="50.25" customHeight="1">
      <c r="A65" s="137"/>
      <c r="B65" s="132"/>
      <c r="C65" s="111" t="s">
        <v>267</v>
      </c>
      <c r="D65" s="112" t="s">
        <v>268</v>
      </c>
      <c r="E65" s="133">
        <v>23500</v>
      </c>
      <c r="F65" s="133"/>
    </row>
    <row r="66" spans="1:6" s="139" customFormat="1" ht="12.75">
      <c r="A66" s="125">
        <v>921</v>
      </c>
      <c r="B66" s="100"/>
      <c r="C66" s="100"/>
      <c r="D66" s="101" t="s">
        <v>213</v>
      </c>
      <c r="E66" s="126">
        <f>E70</f>
        <v>0</v>
      </c>
      <c r="F66" s="126">
        <f>SUM(F67,F70)</f>
        <v>50500</v>
      </c>
    </row>
    <row r="67" spans="1:6" s="127" customFormat="1" ht="12.75">
      <c r="A67" s="183"/>
      <c r="B67" s="144" t="s">
        <v>269</v>
      </c>
      <c r="C67" s="169"/>
      <c r="D67" s="189" t="s">
        <v>270</v>
      </c>
      <c r="E67" s="165"/>
      <c r="F67" s="165">
        <f>SUM(F68:F69)</f>
        <v>20000</v>
      </c>
    </row>
    <row r="68" spans="1:6" s="157" customFormat="1" ht="48">
      <c r="A68" s="131"/>
      <c r="B68" s="190"/>
      <c r="C68" s="111" t="s">
        <v>271</v>
      </c>
      <c r="D68" s="112" t="s">
        <v>272</v>
      </c>
      <c r="E68" s="133"/>
      <c r="F68" s="133">
        <v>15000</v>
      </c>
    </row>
    <row r="69" spans="1:6" s="127" customFormat="1" ht="36">
      <c r="A69" s="168"/>
      <c r="B69" s="191"/>
      <c r="C69" s="111" t="s">
        <v>236</v>
      </c>
      <c r="D69" s="112" t="s">
        <v>237</v>
      </c>
      <c r="E69" s="165"/>
      <c r="F69" s="133">
        <v>5000</v>
      </c>
    </row>
    <row r="70" spans="1:6" s="130" customFormat="1" ht="12.75">
      <c r="A70" s="135"/>
      <c r="B70" s="104" t="s">
        <v>273</v>
      </c>
      <c r="C70" s="105"/>
      <c r="D70" s="106" t="s">
        <v>242</v>
      </c>
      <c r="E70" s="129">
        <f>E71</f>
        <v>0</v>
      </c>
      <c r="F70" s="136">
        <f>F71</f>
        <v>30500</v>
      </c>
    </row>
    <row r="71" spans="1:6" s="150" customFormat="1" ht="36">
      <c r="A71" s="137"/>
      <c r="B71" s="144"/>
      <c r="C71" s="111" t="s">
        <v>236</v>
      </c>
      <c r="D71" s="112" t="s">
        <v>237</v>
      </c>
      <c r="E71" s="133"/>
      <c r="F71" s="133">
        <v>30500</v>
      </c>
    </row>
    <row r="72" spans="1:6" ht="12.75">
      <c r="A72" s="125">
        <v>926</v>
      </c>
      <c r="B72" s="125"/>
      <c r="C72" s="125"/>
      <c r="D72" s="101" t="s">
        <v>274</v>
      </c>
      <c r="E72" s="126">
        <f>SUM(E73)</f>
        <v>0</v>
      </c>
      <c r="F72" s="126">
        <f>SUM(F73)</f>
        <v>247400</v>
      </c>
    </row>
    <row r="73" spans="1:6" s="139" customFormat="1" ht="12.75">
      <c r="A73" s="128"/>
      <c r="B73" s="104" t="s">
        <v>275</v>
      </c>
      <c r="C73" s="105"/>
      <c r="D73" s="106" t="s">
        <v>276</v>
      </c>
      <c r="E73" s="129">
        <f>E74</f>
        <v>0</v>
      </c>
      <c r="F73" s="129">
        <f>F74</f>
        <v>247400</v>
      </c>
    </row>
    <row r="74" spans="1:6" s="134" customFormat="1" ht="36">
      <c r="A74" s="137"/>
      <c r="B74" s="132"/>
      <c r="C74" s="111" t="s">
        <v>236</v>
      </c>
      <c r="D74" s="112" t="s">
        <v>237</v>
      </c>
      <c r="E74" s="133"/>
      <c r="F74" s="133">
        <v>247400</v>
      </c>
    </row>
    <row r="75" spans="1:6" ht="12.75">
      <c r="A75" s="138"/>
      <c r="B75" s="125"/>
      <c r="C75" s="125"/>
      <c r="D75" s="125" t="s">
        <v>190</v>
      </c>
      <c r="E75" s="126">
        <f>SUM(E30,E33,E36,E40,E45,E54,E57,E66,E72)</f>
        <v>126773</v>
      </c>
      <c r="F75" s="126">
        <f>SUM(F30,F33,F36,F40,F45,F57,F66,F72)</f>
        <v>750560.56</v>
      </c>
    </row>
  </sheetData>
  <sheetProtection/>
  <mergeCells count="10">
    <mergeCell ref="A9:A10"/>
    <mergeCell ref="B9:B10"/>
    <mergeCell ref="C9:C10"/>
    <mergeCell ref="D9:D10"/>
    <mergeCell ref="E9:F9"/>
    <mergeCell ref="A28:A29"/>
    <mergeCell ref="B28:B29"/>
    <mergeCell ref="C28:C29"/>
    <mergeCell ref="D28:D29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37"/>
  <sheetViews>
    <sheetView zoomScalePageLayoutView="0" workbookViewId="0" topLeftCell="F1">
      <selection activeCell="Z24" sqref="Z24"/>
    </sheetView>
  </sheetViews>
  <sheetFormatPr defaultColWidth="12.125" defaultRowHeight="12.75"/>
  <cols>
    <col min="1" max="1" width="12.125" style="94" customWidth="1"/>
    <col min="2" max="2" width="12.125" style="1" customWidth="1"/>
    <col min="3" max="3" width="8.00390625" style="1" customWidth="1"/>
    <col min="4" max="6" width="8.25390625" style="1" customWidth="1"/>
    <col min="7" max="7" width="7.875" style="1" customWidth="1"/>
    <col min="8" max="8" width="8.125" style="1" customWidth="1"/>
    <col min="9" max="10" width="7.875" style="1" customWidth="1"/>
    <col min="11" max="11" width="8.875" style="1" customWidth="1"/>
    <col min="12" max="12" width="8.625" style="1" customWidth="1"/>
    <col min="13" max="13" width="7.875" style="1" customWidth="1"/>
    <col min="14" max="15" width="8.125" style="1" customWidth="1"/>
    <col min="16" max="16" width="8.00390625" style="1" customWidth="1"/>
    <col min="17" max="17" width="7.75390625" style="1" customWidth="1"/>
    <col min="18" max="18" width="8.00390625" style="1" customWidth="1"/>
    <col min="19" max="20" width="7.875" style="1" customWidth="1"/>
    <col min="21" max="21" width="8.25390625" style="1" customWidth="1"/>
    <col min="22" max="22" width="8.875" style="1" customWidth="1"/>
    <col min="23" max="24" width="8.00390625" style="1" customWidth="1"/>
    <col min="25" max="25" width="9.00390625" style="1" customWidth="1"/>
    <col min="26" max="26" width="7.875" style="1" customWidth="1"/>
    <col min="27" max="27" width="10.25390625" style="1" customWidth="1"/>
    <col min="28" max="28" width="7.625" style="1" customWidth="1"/>
    <col min="29" max="29" width="8.00390625" style="1" customWidth="1"/>
    <col min="30" max="31" width="8.625" style="1" customWidth="1"/>
    <col min="32" max="32" width="7.875" style="1" customWidth="1"/>
    <col min="33" max="16384" width="12.125" style="1" customWidth="1"/>
  </cols>
  <sheetData>
    <row r="1" spans="1:32" ht="11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2" t="s">
        <v>278</v>
      </c>
      <c r="AD1" s="80"/>
      <c r="AE1" s="80"/>
      <c r="AF1" s="80"/>
    </row>
    <row r="2" spans="1:32" ht="11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2"/>
      <c r="X2" s="2"/>
      <c r="Y2" s="2"/>
      <c r="Z2" s="2"/>
      <c r="AA2" s="80"/>
      <c r="AB2" s="80"/>
      <c r="AC2" s="2" t="s">
        <v>280</v>
      </c>
      <c r="AD2" s="80"/>
      <c r="AE2" s="80"/>
      <c r="AF2" s="80"/>
    </row>
    <row r="3" spans="1:32" ht="11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2"/>
      <c r="X3" s="2"/>
      <c r="Y3" s="2"/>
      <c r="Z3" s="2"/>
      <c r="AA3" s="80"/>
      <c r="AB3" s="80"/>
      <c r="AC3" s="2" t="s">
        <v>139</v>
      </c>
      <c r="AD3" s="80"/>
      <c r="AE3" s="80"/>
      <c r="AF3" s="80"/>
    </row>
    <row r="4" spans="1:32" ht="11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2"/>
      <c r="X4" s="2"/>
      <c r="Y4" s="2"/>
      <c r="Z4" s="2"/>
      <c r="AA4" s="80"/>
      <c r="AB4" s="80"/>
      <c r="AC4" s="2" t="s">
        <v>191</v>
      </c>
      <c r="AD4" s="80"/>
      <c r="AE4" s="80"/>
      <c r="AF4" s="80"/>
    </row>
    <row r="6" spans="1:32" ht="11.25">
      <c r="A6" s="234" t="s">
        <v>161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</row>
    <row r="7" spans="1:32" ht="11.2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1:32" ht="11.25">
      <c r="A8" s="235" t="s">
        <v>162</v>
      </c>
      <c r="B8" s="238" t="s">
        <v>163</v>
      </c>
      <c r="C8" s="228" t="s">
        <v>164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31"/>
    </row>
    <row r="9" spans="1:32" ht="12.75">
      <c r="A9" s="236"/>
      <c r="B9" s="239"/>
      <c r="C9" s="241" t="s">
        <v>165</v>
      </c>
      <c r="D9" s="242"/>
      <c r="E9" s="242"/>
      <c r="F9" s="243"/>
      <c r="G9" s="228">
        <v>600</v>
      </c>
      <c r="H9" s="229"/>
      <c r="I9" s="229"/>
      <c r="J9" s="229"/>
      <c r="K9" s="229"/>
      <c r="L9" s="83"/>
      <c r="M9" s="83">
        <v>801</v>
      </c>
      <c r="N9" s="228">
        <v>900</v>
      </c>
      <c r="O9" s="230"/>
      <c r="P9" s="244">
        <v>921</v>
      </c>
      <c r="Q9" s="245"/>
      <c r="R9" s="245"/>
      <c r="S9" s="245"/>
      <c r="T9" s="245"/>
      <c r="U9" s="245"/>
      <c r="V9" s="245"/>
      <c r="W9" s="245"/>
      <c r="X9" s="245"/>
      <c r="Y9" s="245"/>
      <c r="Z9" s="246"/>
      <c r="AA9" s="233">
        <v>926</v>
      </c>
      <c r="AB9" s="233"/>
      <c r="AC9" s="233"/>
      <c r="AD9" s="233"/>
      <c r="AE9" s="233"/>
      <c r="AF9" s="233"/>
    </row>
    <row r="10" spans="1:32" ht="12.75">
      <c r="A10" s="236"/>
      <c r="B10" s="239"/>
      <c r="C10" s="241" t="s">
        <v>166</v>
      </c>
      <c r="D10" s="242"/>
      <c r="E10" s="243"/>
      <c r="F10" s="82" t="s">
        <v>167</v>
      </c>
      <c r="G10" s="228">
        <v>60016</v>
      </c>
      <c r="H10" s="229"/>
      <c r="I10" s="229"/>
      <c r="J10" s="229"/>
      <c r="K10" s="229"/>
      <c r="L10" s="81"/>
      <c r="M10" s="83">
        <v>80101</v>
      </c>
      <c r="N10" s="228">
        <v>90015</v>
      </c>
      <c r="O10" s="230"/>
      <c r="P10" s="228">
        <v>92109</v>
      </c>
      <c r="Q10" s="229"/>
      <c r="R10" s="229"/>
      <c r="S10" s="229"/>
      <c r="T10" s="231"/>
      <c r="U10" s="228">
        <v>92195</v>
      </c>
      <c r="V10" s="232"/>
      <c r="W10" s="232"/>
      <c r="X10" s="232"/>
      <c r="Y10" s="232"/>
      <c r="Z10" s="230"/>
      <c r="AA10" s="231">
        <v>92695</v>
      </c>
      <c r="AB10" s="233"/>
      <c r="AC10" s="233"/>
      <c r="AD10" s="233"/>
      <c r="AE10" s="233"/>
      <c r="AF10" s="233"/>
    </row>
    <row r="11" spans="1:32" ht="11.25">
      <c r="A11" s="237"/>
      <c r="B11" s="240"/>
      <c r="C11" s="84">
        <v>4210</v>
      </c>
      <c r="D11" s="84">
        <v>4300</v>
      </c>
      <c r="E11" s="84">
        <v>6050</v>
      </c>
      <c r="F11" s="84">
        <v>6050</v>
      </c>
      <c r="G11" s="85">
        <v>4210</v>
      </c>
      <c r="H11" s="85">
        <v>4270</v>
      </c>
      <c r="I11" s="85">
        <v>4300</v>
      </c>
      <c r="J11" s="85">
        <v>4520</v>
      </c>
      <c r="K11" s="85">
        <v>6050</v>
      </c>
      <c r="L11" s="85">
        <v>4210</v>
      </c>
      <c r="M11" s="85">
        <v>4210</v>
      </c>
      <c r="N11" s="85">
        <v>6050</v>
      </c>
      <c r="O11" s="85">
        <v>4300</v>
      </c>
      <c r="P11" s="85">
        <v>4210</v>
      </c>
      <c r="Q11" s="85">
        <v>4260</v>
      </c>
      <c r="R11" s="85">
        <v>4300</v>
      </c>
      <c r="S11" s="85">
        <v>4430</v>
      </c>
      <c r="T11" s="85">
        <v>6050</v>
      </c>
      <c r="U11" s="85">
        <v>4110</v>
      </c>
      <c r="V11" s="85">
        <v>4170</v>
      </c>
      <c r="W11" s="85">
        <v>4210</v>
      </c>
      <c r="X11" s="85">
        <v>4220</v>
      </c>
      <c r="Y11" s="85">
        <v>4300</v>
      </c>
      <c r="Z11" s="85">
        <v>6050</v>
      </c>
      <c r="AA11" s="85">
        <v>4210</v>
      </c>
      <c r="AB11" s="85">
        <v>4260</v>
      </c>
      <c r="AC11" s="85">
        <v>4270</v>
      </c>
      <c r="AD11" s="85">
        <v>4300</v>
      </c>
      <c r="AE11" s="85">
        <v>6060</v>
      </c>
      <c r="AF11" s="85">
        <v>6050</v>
      </c>
    </row>
    <row r="12" spans="1:32" ht="11.25">
      <c r="A12" s="86" t="s">
        <v>168</v>
      </c>
      <c r="B12" s="87">
        <f aca="true" t="shared" si="0" ref="B12:B33">SUM(C12:AF12)</f>
        <v>17340.870000000003</v>
      </c>
      <c r="C12" s="87"/>
      <c r="D12" s="87"/>
      <c r="E12" s="87"/>
      <c r="F12" s="87"/>
      <c r="G12" s="87"/>
      <c r="H12" s="87">
        <v>12740.87</v>
      </c>
      <c r="I12" s="87"/>
      <c r="J12" s="87"/>
      <c r="K12" s="87"/>
      <c r="L12" s="87"/>
      <c r="M12" s="87"/>
      <c r="N12" s="87"/>
      <c r="O12" s="87"/>
      <c r="P12" s="87">
        <v>1604</v>
      </c>
      <c r="Q12" s="87"/>
      <c r="R12" s="87">
        <f>150+150</f>
        <v>300</v>
      </c>
      <c r="S12" s="87">
        <v>96</v>
      </c>
      <c r="T12" s="87"/>
      <c r="U12" s="87"/>
      <c r="V12" s="87"/>
      <c r="W12" s="87">
        <f>500+100</f>
        <v>600</v>
      </c>
      <c r="X12" s="87">
        <v>500</v>
      </c>
      <c r="Y12" s="87">
        <v>1500</v>
      </c>
      <c r="Z12" s="87"/>
      <c r="AA12" s="87"/>
      <c r="AB12" s="87"/>
      <c r="AC12" s="87"/>
      <c r="AD12" s="87"/>
      <c r="AE12" s="87"/>
      <c r="AF12" s="87"/>
    </row>
    <row r="13" spans="1:32" ht="11.25">
      <c r="A13" s="86" t="s">
        <v>169</v>
      </c>
      <c r="B13" s="87">
        <f t="shared" si="0"/>
        <v>10166.66</v>
      </c>
      <c r="C13" s="87"/>
      <c r="D13" s="87"/>
      <c r="E13" s="87"/>
      <c r="F13" s="87"/>
      <c r="G13" s="87"/>
      <c r="H13" s="87"/>
      <c r="I13" s="87"/>
      <c r="J13" s="87"/>
      <c r="K13" s="87">
        <v>10166.66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2" ht="11.25">
      <c r="A14" s="86" t="s">
        <v>170</v>
      </c>
      <c r="B14" s="87">
        <f t="shared" si="0"/>
        <v>28351.55</v>
      </c>
      <c r="C14" s="87"/>
      <c r="D14" s="87">
        <v>500</v>
      </c>
      <c r="E14" s="87"/>
      <c r="F14" s="87"/>
      <c r="G14" s="87"/>
      <c r="H14" s="87">
        <v>500</v>
      </c>
      <c r="I14" s="87">
        <v>18000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>
        <v>265</v>
      </c>
      <c r="V14" s="87">
        <v>1535</v>
      </c>
      <c r="W14" s="87">
        <v>1914</v>
      </c>
      <c r="X14" s="87">
        <v>450.55</v>
      </c>
      <c r="Y14" s="87">
        <v>1687</v>
      </c>
      <c r="Z14" s="87"/>
      <c r="AA14" s="87">
        <v>2872</v>
      </c>
      <c r="AB14" s="87"/>
      <c r="AC14" s="87"/>
      <c r="AD14" s="87">
        <v>628</v>
      </c>
      <c r="AE14" s="87"/>
      <c r="AF14" s="87"/>
    </row>
    <row r="15" spans="1:32" ht="11.25">
      <c r="A15" s="86" t="s">
        <v>171</v>
      </c>
      <c r="B15" s="87">
        <f t="shared" si="0"/>
        <v>16496.84</v>
      </c>
      <c r="C15" s="87"/>
      <c r="D15" s="87">
        <v>330</v>
      </c>
      <c r="E15" s="87"/>
      <c r="F15" s="87"/>
      <c r="G15" s="87"/>
      <c r="H15" s="87"/>
      <c r="I15" s="87">
        <f>2500+2800</f>
        <v>5300</v>
      </c>
      <c r="J15" s="87"/>
      <c r="K15" s="87"/>
      <c r="L15" s="87"/>
      <c r="M15" s="87"/>
      <c r="N15" s="87">
        <v>8000</v>
      </c>
      <c r="O15" s="87"/>
      <c r="P15" s="87"/>
      <c r="Q15" s="87">
        <v>300</v>
      </c>
      <c r="R15" s="87">
        <f>400</f>
        <v>400</v>
      </c>
      <c r="S15" s="87">
        <v>200</v>
      </c>
      <c r="T15" s="87"/>
      <c r="U15" s="87"/>
      <c r="V15" s="87"/>
      <c r="W15" s="87">
        <v>196.84</v>
      </c>
      <c r="X15" s="87"/>
      <c r="Y15" s="87">
        <f>1670</f>
        <v>1670</v>
      </c>
      <c r="Z15" s="87"/>
      <c r="AA15" s="87"/>
      <c r="AB15" s="87"/>
      <c r="AC15" s="87"/>
      <c r="AD15" s="87">
        <v>100</v>
      </c>
      <c r="AE15" s="87"/>
      <c r="AF15" s="87"/>
    </row>
    <row r="16" spans="1:32" ht="11.25">
      <c r="A16" s="86" t="s">
        <v>172</v>
      </c>
      <c r="B16" s="87">
        <f t="shared" si="0"/>
        <v>37597.46</v>
      </c>
      <c r="C16" s="87"/>
      <c r="D16" s="87">
        <v>750</v>
      </c>
      <c r="E16" s="87"/>
      <c r="F16" s="87"/>
      <c r="G16" s="87"/>
      <c r="H16" s="87"/>
      <c r="I16" s="87"/>
      <c r="J16" s="87"/>
      <c r="K16" s="87"/>
      <c r="L16" s="87"/>
      <c r="M16" s="87">
        <v>5000</v>
      </c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>
        <v>2000</v>
      </c>
      <c r="Y16" s="87">
        <v>2000</v>
      </c>
      <c r="Z16" s="87"/>
      <c r="AA16" s="87"/>
      <c r="AB16" s="87"/>
      <c r="AC16" s="87"/>
      <c r="AD16" s="87">
        <v>200</v>
      </c>
      <c r="AE16" s="87"/>
      <c r="AF16" s="87">
        <v>27647.46</v>
      </c>
    </row>
    <row r="17" spans="1:32" ht="11.25">
      <c r="A17" s="86" t="s">
        <v>173</v>
      </c>
      <c r="B17" s="87">
        <f t="shared" si="0"/>
        <v>18606.91</v>
      </c>
      <c r="C17" s="87"/>
      <c r="D17" s="87">
        <v>400</v>
      </c>
      <c r="E17" s="87">
        <v>10000</v>
      </c>
      <c r="F17" s="87"/>
      <c r="G17" s="87"/>
      <c r="H17" s="87"/>
      <c r="I17" s="87">
        <v>1000</v>
      </c>
      <c r="J17" s="87"/>
      <c r="K17" s="87"/>
      <c r="L17" s="87"/>
      <c r="M17" s="87"/>
      <c r="N17" s="87"/>
      <c r="O17" s="87">
        <v>1706.91</v>
      </c>
      <c r="P17" s="87"/>
      <c r="Q17" s="87"/>
      <c r="R17" s="87"/>
      <c r="S17" s="87">
        <v>300</v>
      </c>
      <c r="T17" s="87"/>
      <c r="U17" s="87"/>
      <c r="V17" s="87"/>
      <c r="W17" s="87">
        <v>1500</v>
      </c>
      <c r="X17" s="87">
        <v>1000</v>
      </c>
      <c r="Y17" s="87">
        <v>1200</v>
      </c>
      <c r="Z17" s="87"/>
      <c r="AA17" s="87">
        <v>1413.9</v>
      </c>
      <c r="AB17" s="87"/>
      <c r="AC17" s="87"/>
      <c r="AD17" s="87">
        <v>86.1</v>
      </c>
      <c r="AE17" s="87"/>
      <c r="AF17" s="87"/>
    </row>
    <row r="18" spans="1:32" ht="11.25">
      <c r="A18" s="86" t="s">
        <v>174</v>
      </c>
      <c r="B18" s="87">
        <f t="shared" si="0"/>
        <v>17686.15</v>
      </c>
      <c r="C18" s="87"/>
      <c r="D18" s="87">
        <v>3839</v>
      </c>
      <c r="E18" s="87"/>
      <c r="F18" s="87"/>
      <c r="G18" s="87"/>
      <c r="H18" s="87"/>
      <c r="I18" s="87">
        <v>2000</v>
      </c>
      <c r="J18" s="87"/>
      <c r="K18" s="87"/>
      <c r="L18" s="87"/>
      <c r="M18" s="87"/>
      <c r="N18" s="87"/>
      <c r="O18" s="87"/>
      <c r="P18" s="87">
        <v>500</v>
      </c>
      <c r="Q18" s="87">
        <v>200</v>
      </c>
      <c r="R18" s="87">
        <v>123</v>
      </c>
      <c r="S18" s="87">
        <v>100</v>
      </c>
      <c r="T18" s="87"/>
      <c r="U18" s="87"/>
      <c r="V18" s="87"/>
      <c r="W18" s="87"/>
      <c r="X18" s="87">
        <v>1000</v>
      </c>
      <c r="Y18" s="87">
        <v>1000</v>
      </c>
      <c r="Z18" s="87"/>
      <c r="AA18" s="87">
        <v>500</v>
      </c>
      <c r="AB18" s="87"/>
      <c r="AC18" s="87"/>
      <c r="AD18" s="87">
        <v>8424.15</v>
      </c>
      <c r="AE18" s="87"/>
      <c r="AF18" s="87"/>
    </row>
    <row r="19" spans="1:32" ht="11.25">
      <c r="A19" s="86" t="s">
        <v>175</v>
      </c>
      <c r="B19" s="87">
        <f t="shared" si="0"/>
        <v>21215.71</v>
      </c>
      <c r="C19" s="87"/>
      <c r="D19" s="87">
        <v>400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>
        <v>295</v>
      </c>
      <c r="X19" s="87">
        <v>1615.71</v>
      </c>
      <c r="Y19" s="87">
        <v>1000</v>
      </c>
      <c r="Z19" s="87">
        <v>17905</v>
      </c>
      <c r="AA19" s="87"/>
      <c r="AB19" s="87"/>
      <c r="AC19" s="87"/>
      <c r="AD19" s="87"/>
      <c r="AE19" s="87"/>
      <c r="AF19" s="87"/>
    </row>
    <row r="20" spans="1:32" ht="11.25">
      <c r="A20" s="86" t="s">
        <v>176</v>
      </c>
      <c r="B20" s="87">
        <f t="shared" si="0"/>
        <v>20179.86</v>
      </c>
      <c r="C20" s="87"/>
      <c r="D20" s="87">
        <v>400</v>
      </c>
      <c r="E20" s="87"/>
      <c r="F20" s="87"/>
      <c r="G20" s="87"/>
      <c r="H20" s="87"/>
      <c r="I20" s="87"/>
      <c r="J20" s="87"/>
      <c r="K20" s="87">
        <v>0</v>
      </c>
      <c r="L20" s="87"/>
      <c r="M20" s="87"/>
      <c r="N20" s="87"/>
      <c r="O20" s="87"/>
      <c r="P20" s="87">
        <v>900</v>
      </c>
      <c r="Q20" s="87"/>
      <c r="R20" s="87">
        <v>200</v>
      </c>
      <c r="S20" s="87">
        <v>100</v>
      </c>
      <c r="T20" s="87">
        <v>13000</v>
      </c>
      <c r="U20" s="87"/>
      <c r="V20" s="87"/>
      <c r="W20" s="87"/>
      <c r="X20" s="87">
        <v>779.86</v>
      </c>
      <c r="Y20" s="87">
        <v>4700</v>
      </c>
      <c r="Z20" s="87"/>
      <c r="AA20" s="87"/>
      <c r="AB20" s="87"/>
      <c r="AC20" s="87"/>
      <c r="AD20" s="87">
        <v>100</v>
      </c>
      <c r="AE20" s="87"/>
      <c r="AF20" s="87"/>
    </row>
    <row r="21" spans="1:32" s="90" customFormat="1" ht="21">
      <c r="A21" s="88" t="s">
        <v>177</v>
      </c>
      <c r="B21" s="89">
        <f t="shared" si="0"/>
        <v>14194.96</v>
      </c>
      <c r="C21" s="89">
        <v>0</v>
      </c>
      <c r="D21" s="89">
        <f>250</f>
        <v>250</v>
      </c>
      <c r="E21" s="89"/>
      <c r="F21" s="89"/>
      <c r="G21" s="89">
        <f>900-900</f>
        <v>0</v>
      </c>
      <c r="H21" s="89"/>
      <c r="I21" s="89">
        <f>1244.96+1320.43</f>
        <v>2565.3900000000003</v>
      </c>
      <c r="J21" s="89"/>
      <c r="K21" s="89"/>
      <c r="L21" s="89"/>
      <c r="M21" s="89"/>
      <c r="N21" s="89">
        <v>9000</v>
      </c>
      <c r="O21" s="89"/>
      <c r="P21" s="89">
        <v>0</v>
      </c>
      <c r="Q21" s="89">
        <f>300-150</f>
        <v>150</v>
      </c>
      <c r="R21" s="89"/>
      <c r="S21" s="89"/>
      <c r="T21" s="89"/>
      <c r="U21" s="89"/>
      <c r="V21" s="89"/>
      <c r="W21" s="89">
        <f>100-44</f>
        <v>56</v>
      </c>
      <c r="X21" s="89">
        <f>200-37.53</f>
        <v>162.47</v>
      </c>
      <c r="Y21" s="89">
        <v>1700</v>
      </c>
      <c r="Z21" s="89"/>
      <c r="AA21" s="89">
        <f>200-175</f>
        <v>25</v>
      </c>
      <c r="AB21" s="89"/>
      <c r="AC21" s="89"/>
      <c r="AD21" s="89">
        <f>300-13.9</f>
        <v>286.1</v>
      </c>
      <c r="AE21" s="89"/>
      <c r="AF21" s="89"/>
    </row>
    <row r="22" spans="1:32" ht="11.25">
      <c r="A22" s="86" t="s">
        <v>178</v>
      </c>
      <c r="B22" s="87">
        <f t="shared" si="0"/>
        <v>9552.82</v>
      </c>
      <c r="C22" s="87"/>
      <c r="D22" s="87">
        <v>200</v>
      </c>
      <c r="E22" s="87"/>
      <c r="F22" s="87">
        <v>8352.82</v>
      </c>
      <c r="G22" s="87"/>
      <c r="H22" s="87"/>
      <c r="I22" s="87">
        <v>0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>
        <v>1000</v>
      </c>
      <c r="Y22" s="87"/>
      <c r="Z22" s="87"/>
      <c r="AA22" s="87"/>
      <c r="AB22" s="87"/>
      <c r="AC22" s="87"/>
      <c r="AD22" s="87"/>
      <c r="AE22" s="87"/>
      <c r="AF22" s="87"/>
    </row>
    <row r="23" spans="1:32" ht="11.25">
      <c r="A23" s="86" t="s">
        <v>179</v>
      </c>
      <c r="B23" s="87">
        <f t="shared" si="0"/>
        <v>14233.32</v>
      </c>
      <c r="C23" s="87">
        <v>1300</v>
      </c>
      <c r="D23" s="87">
        <v>280</v>
      </c>
      <c r="E23" s="87"/>
      <c r="F23" s="87"/>
      <c r="G23" s="87"/>
      <c r="H23" s="87"/>
      <c r="I23" s="87">
        <f>5000+1000</f>
        <v>6000</v>
      </c>
      <c r="J23" s="87"/>
      <c r="K23" s="87"/>
      <c r="L23" s="87"/>
      <c r="M23" s="87"/>
      <c r="N23" s="87"/>
      <c r="O23" s="87"/>
      <c r="P23" s="87">
        <v>300</v>
      </c>
      <c r="Q23" s="87"/>
      <c r="R23" s="87"/>
      <c r="S23" s="87"/>
      <c r="T23" s="87"/>
      <c r="U23" s="87"/>
      <c r="V23" s="87"/>
      <c r="W23" s="87"/>
      <c r="X23" s="87"/>
      <c r="Y23" s="87">
        <f>4000+600</f>
        <v>4600</v>
      </c>
      <c r="Z23" s="87"/>
      <c r="AA23" s="87"/>
      <c r="AB23" s="87"/>
      <c r="AC23" s="87"/>
      <c r="AD23" s="87">
        <v>1753.32</v>
      </c>
      <c r="AE23" s="87"/>
      <c r="AF23" s="87"/>
    </row>
    <row r="24" spans="1:32" ht="11.25">
      <c r="A24" s="86" t="s">
        <v>180</v>
      </c>
      <c r="B24" s="87">
        <f t="shared" si="0"/>
        <v>24553.44</v>
      </c>
      <c r="C24" s="87"/>
      <c r="D24" s="87">
        <v>491.07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>
        <v>0</v>
      </c>
      <c r="Q24" s="87"/>
      <c r="R24" s="87"/>
      <c r="S24" s="87"/>
      <c r="T24" s="87">
        <v>23962.37</v>
      </c>
      <c r="U24" s="87"/>
      <c r="V24" s="87"/>
      <c r="W24" s="87"/>
      <c r="X24" s="87"/>
      <c r="Y24" s="87"/>
      <c r="Z24" s="87"/>
      <c r="AA24" s="87"/>
      <c r="AB24" s="87"/>
      <c r="AC24" s="87"/>
      <c r="AD24" s="87">
        <v>100</v>
      </c>
      <c r="AE24" s="87"/>
      <c r="AF24" s="87"/>
    </row>
    <row r="25" spans="1:32" s="90" customFormat="1" ht="10.5">
      <c r="A25" s="88" t="s">
        <v>181</v>
      </c>
      <c r="B25" s="89">
        <f t="shared" si="0"/>
        <v>19182.38</v>
      </c>
      <c r="C25" s="89">
        <f>3251-1602</f>
        <v>1649</v>
      </c>
      <c r="D25" s="89">
        <f>380+1295</f>
        <v>1675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>
        <f>5901.38-550</f>
        <v>5351.38</v>
      </c>
      <c r="X25" s="89">
        <v>500</v>
      </c>
      <c r="Y25" s="89">
        <f>1500-250</f>
        <v>1250</v>
      </c>
      <c r="Z25" s="89"/>
      <c r="AA25" s="89">
        <f>500+1734</f>
        <v>2234</v>
      </c>
      <c r="AB25" s="89"/>
      <c r="AC25" s="89"/>
      <c r="AD25" s="89">
        <f>7150-627</f>
        <v>6523</v>
      </c>
      <c r="AE25" s="89"/>
      <c r="AF25" s="89"/>
    </row>
    <row r="26" spans="1:32" s="90" customFormat="1" ht="21">
      <c r="A26" s="88" t="s">
        <v>182</v>
      </c>
      <c r="B26" s="89">
        <f t="shared" si="0"/>
        <v>10665.4</v>
      </c>
      <c r="C26" s="89"/>
      <c r="D26" s="89">
        <v>215</v>
      </c>
      <c r="E26" s="89">
        <v>4000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>
        <f>1000+768.68</f>
        <v>1768.6799999999998</v>
      </c>
      <c r="X26" s="89">
        <f>1000-153.97</f>
        <v>846.03</v>
      </c>
      <c r="Y26" s="89">
        <v>250.4</v>
      </c>
      <c r="Z26" s="89"/>
      <c r="AA26" s="89">
        <f>3500-380.81</f>
        <v>3119.19</v>
      </c>
      <c r="AB26" s="89"/>
      <c r="AC26" s="89"/>
      <c r="AD26" s="89">
        <f>700-233.9</f>
        <v>466.1</v>
      </c>
      <c r="AE26" s="89"/>
      <c r="AF26" s="89"/>
    </row>
    <row r="27" spans="1:32" ht="22.5">
      <c r="A27" s="86" t="s">
        <v>183</v>
      </c>
      <c r="B27" s="87">
        <f t="shared" si="0"/>
        <v>19220.739999999998</v>
      </c>
      <c r="C27" s="87"/>
      <c r="D27" s="87">
        <v>400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>
        <v>3000</v>
      </c>
      <c r="Z27" s="87"/>
      <c r="AA27" s="87">
        <v>986.74</v>
      </c>
      <c r="AB27" s="87">
        <v>400</v>
      </c>
      <c r="AC27" s="87"/>
      <c r="AD27" s="87">
        <v>1184</v>
      </c>
      <c r="AE27" s="87">
        <v>13250</v>
      </c>
      <c r="AF27" s="87"/>
    </row>
    <row r="28" spans="1:32" ht="11.25">
      <c r="A28" s="86" t="s">
        <v>184</v>
      </c>
      <c r="B28" s="87">
        <f t="shared" si="0"/>
        <v>11509.43</v>
      </c>
      <c r="C28" s="87"/>
      <c r="D28" s="87">
        <v>200</v>
      </c>
      <c r="E28" s="87"/>
      <c r="F28" s="87"/>
      <c r="G28" s="87">
        <v>150</v>
      </c>
      <c r="H28" s="87"/>
      <c r="I28" s="87">
        <f>159.43+1500</f>
        <v>1659.43</v>
      </c>
      <c r="J28" s="87"/>
      <c r="K28" s="87"/>
      <c r="L28" s="87"/>
      <c r="M28" s="87">
        <v>1000</v>
      </c>
      <c r="N28" s="87">
        <v>8500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ht="11.25">
      <c r="A29" s="86" t="s">
        <v>185</v>
      </c>
      <c r="B29" s="87">
        <f t="shared" si="0"/>
        <v>18530.18</v>
      </c>
      <c r="C29" s="87"/>
      <c r="D29" s="87">
        <v>500</v>
      </c>
      <c r="E29" s="87"/>
      <c r="F29" s="87"/>
      <c r="G29" s="87"/>
      <c r="H29" s="87"/>
      <c r="I29" s="87">
        <v>2000</v>
      </c>
      <c r="J29" s="87"/>
      <c r="K29" s="87"/>
      <c r="L29" s="87">
        <v>3340.18</v>
      </c>
      <c r="M29" s="87"/>
      <c r="N29" s="87"/>
      <c r="O29" s="87"/>
      <c r="P29" s="87">
        <v>2000</v>
      </c>
      <c r="Q29" s="87">
        <v>500</v>
      </c>
      <c r="R29" s="87">
        <v>4955</v>
      </c>
      <c r="S29" s="87">
        <v>290</v>
      </c>
      <c r="T29" s="87"/>
      <c r="U29" s="87"/>
      <c r="V29" s="87"/>
      <c r="W29" s="87"/>
      <c r="X29" s="87">
        <v>1000</v>
      </c>
      <c r="Y29" s="87">
        <v>3822</v>
      </c>
      <c r="Z29" s="87"/>
      <c r="AA29" s="87"/>
      <c r="AB29" s="87"/>
      <c r="AC29" s="87"/>
      <c r="AD29" s="87">
        <v>123</v>
      </c>
      <c r="AE29" s="87"/>
      <c r="AF29" s="87"/>
    </row>
    <row r="30" spans="1:32" ht="11.25">
      <c r="A30" s="86" t="s">
        <v>186</v>
      </c>
      <c r="B30" s="87">
        <f t="shared" si="0"/>
        <v>14655.34</v>
      </c>
      <c r="C30" s="87"/>
      <c r="D30" s="87">
        <v>280</v>
      </c>
      <c r="E30" s="87"/>
      <c r="F30" s="87"/>
      <c r="G30" s="87"/>
      <c r="H30" s="87"/>
      <c r="I30" s="87">
        <v>1500</v>
      </c>
      <c r="J30" s="87"/>
      <c r="K30" s="87"/>
      <c r="L30" s="87">
        <v>10000</v>
      </c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>
        <f>400+375.34+500</f>
        <v>1275.34</v>
      </c>
      <c r="AB30" s="87"/>
      <c r="AC30" s="87"/>
      <c r="AD30" s="87">
        <f>100+1500</f>
        <v>1600</v>
      </c>
      <c r="AE30" s="87"/>
      <c r="AF30" s="87"/>
    </row>
    <row r="31" spans="1:32" ht="11.25">
      <c r="A31" s="86" t="s">
        <v>187</v>
      </c>
      <c r="B31" s="87">
        <f t="shared" si="0"/>
        <v>12583.64</v>
      </c>
      <c r="C31" s="87"/>
      <c r="D31" s="87">
        <v>250</v>
      </c>
      <c r="E31" s="87"/>
      <c r="F31" s="87"/>
      <c r="G31" s="87"/>
      <c r="H31" s="87"/>
      <c r="I31" s="87"/>
      <c r="J31" s="87"/>
      <c r="K31" s="87">
        <v>12333.64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s="90" customFormat="1" ht="10.5">
      <c r="A32" s="88" t="s">
        <v>188</v>
      </c>
      <c r="B32" s="89">
        <f t="shared" si="0"/>
        <v>31420.73</v>
      </c>
      <c r="C32" s="89"/>
      <c r="D32" s="89">
        <f>620+5962.13</f>
        <v>6582.13</v>
      </c>
      <c r="E32" s="89"/>
      <c r="F32" s="89"/>
      <c r="G32" s="89"/>
      <c r="H32" s="89"/>
      <c r="I32" s="89">
        <f>13362.13-13362.13</f>
        <v>0</v>
      </c>
      <c r="J32" s="89">
        <v>38.6</v>
      </c>
      <c r="K32" s="89"/>
      <c r="L32" s="89">
        <v>2000</v>
      </c>
      <c r="M32" s="89"/>
      <c r="N32" s="89"/>
      <c r="O32" s="89"/>
      <c r="P32" s="89"/>
      <c r="Q32" s="89">
        <v>300</v>
      </c>
      <c r="R32" s="89">
        <v>369</v>
      </c>
      <c r="S32" s="89">
        <v>300</v>
      </c>
      <c r="T32" s="89"/>
      <c r="U32" s="89"/>
      <c r="V32" s="89"/>
      <c r="W32" s="89">
        <f>1300+600</f>
        <v>1900</v>
      </c>
      <c r="X32" s="89">
        <v>2008</v>
      </c>
      <c r="Y32" s="89">
        <v>2000</v>
      </c>
      <c r="Z32" s="89"/>
      <c r="AA32" s="89">
        <v>0</v>
      </c>
      <c r="AB32" s="89"/>
      <c r="AC32" s="89">
        <v>7400</v>
      </c>
      <c r="AD32" s="89">
        <f>3123+5400</f>
        <v>8523</v>
      </c>
      <c r="AE32" s="89"/>
      <c r="AF32" s="89"/>
    </row>
    <row r="33" spans="1:32" ht="11.25">
      <c r="A33" s="86" t="s">
        <v>189</v>
      </c>
      <c r="B33" s="87">
        <f t="shared" si="0"/>
        <v>16957.22</v>
      </c>
      <c r="C33" s="87"/>
      <c r="D33" s="87">
        <v>300</v>
      </c>
      <c r="E33" s="87"/>
      <c r="F33" s="87"/>
      <c r="G33" s="87"/>
      <c r="H33" s="87"/>
      <c r="I33" s="87"/>
      <c r="J33" s="87"/>
      <c r="K33" s="87"/>
      <c r="L33" s="87"/>
      <c r="M33" s="87"/>
      <c r="N33" s="87">
        <v>9000</v>
      </c>
      <c r="O33" s="87"/>
      <c r="P33" s="87"/>
      <c r="Q33" s="87"/>
      <c r="R33" s="87"/>
      <c r="S33" s="87"/>
      <c r="T33" s="87"/>
      <c r="U33" s="87"/>
      <c r="V33" s="87"/>
      <c r="W33" s="87">
        <f>31</f>
        <v>31</v>
      </c>
      <c r="X33" s="87">
        <v>52</v>
      </c>
      <c r="Y33" s="87">
        <v>2617</v>
      </c>
      <c r="Z33" s="87"/>
      <c r="AA33" s="87">
        <v>1557.22</v>
      </c>
      <c r="AB33" s="87"/>
      <c r="AC33" s="87"/>
      <c r="AD33" s="87">
        <v>3400</v>
      </c>
      <c r="AE33" s="87"/>
      <c r="AF33" s="87"/>
    </row>
    <row r="34" spans="1:32" ht="11.25">
      <c r="A34" s="91" t="s">
        <v>190</v>
      </c>
      <c r="B34" s="92">
        <f>SUM(B12:B33)</f>
        <v>404901.61</v>
      </c>
      <c r="C34" s="92">
        <f>SUM(C12:C33)</f>
        <v>2949</v>
      </c>
      <c r="D34" s="92">
        <f aca="true" t="shared" si="1" ref="D34:AF34">SUM(D12:D33)</f>
        <v>18242.2</v>
      </c>
      <c r="E34" s="92">
        <f t="shared" si="1"/>
        <v>14000</v>
      </c>
      <c r="F34" s="92">
        <f t="shared" si="1"/>
        <v>8352.82</v>
      </c>
      <c r="G34" s="92">
        <f t="shared" si="1"/>
        <v>150</v>
      </c>
      <c r="H34" s="92">
        <f t="shared" si="1"/>
        <v>13240.87</v>
      </c>
      <c r="I34" s="92">
        <f t="shared" si="1"/>
        <v>40024.82</v>
      </c>
      <c r="J34" s="92">
        <f t="shared" si="1"/>
        <v>38.6</v>
      </c>
      <c r="K34" s="92">
        <f t="shared" si="1"/>
        <v>22500.3</v>
      </c>
      <c r="L34" s="92">
        <f t="shared" si="1"/>
        <v>15340.18</v>
      </c>
      <c r="M34" s="92">
        <f t="shared" si="1"/>
        <v>6000</v>
      </c>
      <c r="N34" s="92">
        <f t="shared" si="1"/>
        <v>34500</v>
      </c>
      <c r="O34" s="92">
        <f t="shared" si="1"/>
        <v>1706.91</v>
      </c>
      <c r="P34" s="92">
        <f t="shared" si="1"/>
        <v>5304</v>
      </c>
      <c r="Q34" s="92">
        <f t="shared" si="1"/>
        <v>1450</v>
      </c>
      <c r="R34" s="92">
        <f t="shared" si="1"/>
        <v>6347</v>
      </c>
      <c r="S34" s="92">
        <f t="shared" si="1"/>
        <v>1386</v>
      </c>
      <c r="T34" s="92">
        <f t="shared" si="1"/>
        <v>36962.369999999995</v>
      </c>
      <c r="U34" s="92">
        <f t="shared" si="1"/>
        <v>265</v>
      </c>
      <c r="V34" s="92">
        <f t="shared" si="1"/>
        <v>1535</v>
      </c>
      <c r="W34" s="92">
        <f t="shared" si="1"/>
        <v>13612.900000000001</v>
      </c>
      <c r="X34" s="92">
        <f t="shared" si="1"/>
        <v>12914.62</v>
      </c>
      <c r="Y34" s="92">
        <f t="shared" si="1"/>
        <v>33996.4</v>
      </c>
      <c r="Z34" s="92">
        <f t="shared" si="1"/>
        <v>17905</v>
      </c>
      <c r="AA34" s="92">
        <f t="shared" si="1"/>
        <v>13983.39</v>
      </c>
      <c r="AB34" s="92">
        <f t="shared" si="1"/>
        <v>400</v>
      </c>
      <c r="AC34" s="92">
        <f t="shared" si="1"/>
        <v>7400</v>
      </c>
      <c r="AD34" s="92">
        <f t="shared" si="1"/>
        <v>33496.77</v>
      </c>
      <c r="AE34" s="92">
        <f t="shared" si="1"/>
        <v>13250</v>
      </c>
      <c r="AF34" s="92">
        <f t="shared" si="1"/>
        <v>27647.46</v>
      </c>
    </row>
    <row r="37" spans="1:6" ht="11.25">
      <c r="A37" s="93"/>
      <c r="D37" s="2"/>
      <c r="E37" s="2"/>
      <c r="F37" s="2"/>
    </row>
  </sheetData>
  <sheetProtection/>
  <mergeCells count="15">
    <mergeCell ref="G9:K9"/>
    <mergeCell ref="N9:O9"/>
    <mergeCell ref="P9:Z9"/>
    <mergeCell ref="AA9:AF9"/>
    <mergeCell ref="C10:E10"/>
    <mergeCell ref="G10:K10"/>
    <mergeCell ref="N10:O10"/>
    <mergeCell ref="P10:T10"/>
    <mergeCell ref="U10:Z10"/>
    <mergeCell ref="AA10:AF10"/>
    <mergeCell ref="A6:AF6"/>
    <mergeCell ref="A8:A11"/>
    <mergeCell ref="B8:B11"/>
    <mergeCell ref="C8:AF8"/>
    <mergeCell ref="C9:F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2019-10-25T06:35:25Z</cp:lastPrinted>
  <dcterms:created xsi:type="dcterms:W3CDTF">1997-02-26T13:46:56Z</dcterms:created>
  <dcterms:modified xsi:type="dcterms:W3CDTF">2019-10-25T06:53:01Z</dcterms:modified>
  <cp:category/>
  <cp:version/>
  <cp:contentType/>
  <cp:contentStatus/>
</cp:coreProperties>
</file>